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85 - EPIs diversos + itens de ergonomia + Botinas\00 - Arquivos Iniciais Cotação\"/>
    </mc:Choice>
  </mc:AlternateContent>
  <xr:revisionPtr revIDLastSave="0" documentId="13_ncr:1_{67E74A12-6048-451D-BC46-75658115B0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Cotação!$A$1:$K$61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2" l="1"/>
  <c r="B19" i="3" l="1"/>
  <c r="B20" i="3"/>
  <c r="G20" i="3" l="1"/>
  <c r="K20" i="3"/>
  <c r="E20" i="3"/>
  <c r="I20" i="3"/>
  <c r="I19" i="3"/>
  <c r="E19" i="3"/>
  <c r="K19" i="3"/>
  <c r="G19" i="3"/>
  <c r="C19" i="3"/>
  <c r="C5" i="6"/>
  <c r="C5" i="3"/>
  <c r="A43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I33" i="3" l="1"/>
  <c r="G33" i="3"/>
  <c r="E33" i="3"/>
  <c r="K33" i="3"/>
  <c r="G32" i="3"/>
  <c r="K32" i="3"/>
  <c r="E32" i="3"/>
  <c r="I32" i="3"/>
  <c r="I31" i="3"/>
  <c r="E31" i="3"/>
  <c r="G31" i="3"/>
  <c r="K31" i="3"/>
  <c r="I30" i="3"/>
  <c r="K30" i="3"/>
  <c r="E30" i="3"/>
  <c r="G30" i="3"/>
  <c r="G29" i="3"/>
  <c r="I29" i="3"/>
  <c r="K29" i="3"/>
  <c r="E29" i="3"/>
  <c r="K28" i="3"/>
  <c r="I28" i="3"/>
  <c r="G28" i="3"/>
  <c r="E28" i="3"/>
  <c r="K27" i="3"/>
  <c r="I27" i="3"/>
  <c r="G27" i="3"/>
  <c r="E27" i="3"/>
  <c r="G26" i="3"/>
  <c r="K26" i="3"/>
  <c r="E26" i="3"/>
  <c r="I26" i="3"/>
  <c r="I25" i="3"/>
  <c r="K25" i="3"/>
  <c r="E25" i="3"/>
  <c r="G25" i="3"/>
  <c r="I24" i="3"/>
  <c r="K24" i="3"/>
  <c r="E24" i="3"/>
  <c r="G24" i="3"/>
  <c r="G23" i="3"/>
  <c r="I23" i="3"/>
  <c r="K23" i="3"/>
  <c r="E23" i="3"/>
  <c r="K22" i="3"/>
  <c r="I22" i="3"/>
  <c r="G22" i="3"/>
  <c r="E22" i="3"/>
  <c r="K21" i="3"/>
  <c r="I21" i="3"/>
  <c r="G21" i="3"/>
  <c r="E21" i="3"/>
  <c r="G5" i="6"/>
  <c r="G5" i="3"/>
  <c r="K102" i="2" l="1"/>
  <c r="A29" i="6" l="1"/>
  <c r="A55" i="3" l="1"/>
  <c r="A30" i="6" l="1"/>
  <c r="D90" i="5"/>
  <c r="D89" i="5"/>
  <c r="D88" i="5"/>
  <c r="D87" i="5"/>
  <c r="H41" i="2"/>
  <c r="A41" i="2"/>
  <c r="B107" i="2" l="1"/>
  <c r="J2" i="2"/>
  <c r="B103" i="2"/>
  <c r="C102" i="2"/>
  <c r="B106" i="2"/>
  <c r="B105" i="2"/>
  <c r="B104" i="2"/>
  <c r="D11" i="6"/>
  <c r="C11" i="6"/>
  <c r="B109" i="2" l="1"/>
  <c r="B110" i="2"/>
  <c r="A104" i="2"/>
  <c r="A102" i="2"/>
  <c r="A103" i="2"/>
  <c r="B102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<sst xmlns="http://schemas.openxmlformats.org/spreadsheetml/2006/main" count="250" uniqueCount="170">
  <si>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</si>
  <si>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</si>
  <si>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</si>
  <si>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</si>
  <si>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</si>
  <si>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</si>
  <si>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</si>
  <si>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</si>
  <si>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</si>
  <si>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</si>
  <si>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</si>
  <si>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</si>
  <si>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</si>
  <si>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</si>
  <si>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</si>
  <si>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</si>
  <si>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</si>
  <si>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</si>
  <si>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</si>
  <si>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</si>
  <si>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</si>
  <si>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</si>
  <si>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</si>
  <si>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</si>
  <si>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</si>
  <si>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</si>
  <si>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</si>
  <si>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</si>
  <si>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</si>
  <si>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</si>
  <si>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</si>
  <si>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</si>
  <si>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</si>
  <si>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</si>
  <si>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</si>
  <si>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</si>
  <si>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</si>
  <si>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</si>
  <si>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</si>
  <si>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</si>
  <si>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</si>
  <si>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</si>
  <si>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</si>
  <si>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</si>
  <si>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</si>
  <si>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</si>
  <si>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</si>
  <si>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</si>
  <si>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</si>
  <si>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</si>
  <si>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</si>
  <si>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</si>
  <si>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</si>
  <si>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</si>
  <si>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</si>
  <si>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</si>
  <si>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</si>
  <si>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</si>
  <si>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</si>
  <si>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</si>
  <si>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</si>
  <si>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</si>
  <si>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</si>
  <si>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</si>
  <si>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</si>
  <si>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</si>
  <si>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</si>
  <si>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</si>
  <si>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</si>
  <si>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</si>
  <si>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</si>
  <si>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</si>
  <si>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</si>
  <si>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</si>
  <si>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</si>
  <si>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</si>
  <si>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</si>
  <si>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</si>
  <si>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</si>
  <si>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</si>
  <si>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</si>
  <si>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</si>
  <si>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</si>
  <si>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</si>
  <si>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</si>
  <si>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</si>
  <si>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</si>
  <si>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</si>
  <si>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</si>
  <si>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</si>
  <si>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</si>
  <si>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</si>
  <si>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</si>
  <si>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</si>
  <si>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</si>
  <si>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</si>
  <si>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</si>
  <si>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</si>
  <si>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</si>
  <si>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</si>
  <si>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</si>
  <si>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</si>
  <si>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</si>
  <si>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</si>
  <si>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</si>
  <si>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</si>
  <si>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</si>
  <si>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</si>
  <si>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</si>
  <si>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</si>
  <si>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</si>
  <si>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</si>
  <si>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</si>
  <si>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</si>
  <si>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</si>
  <si>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</si>
  <si>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</si>
  <si>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</si>
  <si>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</si>
  <si>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</si>
  <si>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</si>
  <si>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</si>
  <si>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</si>
  <si>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</si>
  <si>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</si>
  <si>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</si>
  <si>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</si>
  <si>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</si>
  <si>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</si>
  <si>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</si>
  <si>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</si>
  <si>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</si>
  <si>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</si>
  <si>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</si>
  <si>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185/2024</t>
  </si>
  <si>
    <t/>
  </si>
  <si>
    <t>30 dias</t>
  </si>
  <si>
    <t>Conforme Especificação Técnica</t>
  </si>
  <si>
    <t>APOIO ERGONÔMICO PARA OS PÉS</t>
  </si>
  <si>
    <t>APOIO EM GEL PRETO PARA TECLADO - KEY PAD</t>
  </si>
  <si>
    <t>APOIO DE PUNHO PRETO EM GEL - MOUSE PAD</t>
  </si>
  <si>
    <t>EPI - CAPACETE DE SEGURANCA TIPO BONE DE ABA FRONTAL, COR BRANCA EM POLIETILENO DE ALTA DENSIDADE</t>
  </si>
  <si>
    <t>EPI - CALCADO DE SEGURANCA TIPO BOTINA EM COURO E BIQUEIRA DE COMPOSITE, COR PRETA - tamanho 44</t>
  </si>
  <si>
    <t>EPI - CALCADO DE SEGURANCA TIPO BOTINA EM COURO E BIQUEIRA DE COMPOSITE, COR PRETA - tamanho 37</t>
  </si>
  <si>
    <t>EPI - CALCADO DE SEGURANCA TIPO BOTINA EM COURO E BIQUEIRA DE COMPOSITE, COR PRETA - tamanho 38</t>
  </si>
  <si>
    <t>EPI - CALCADO DE SEGURANCA TIPO BOTINA EM COURO E BIQUEIRA DE COMPOSITE, COR PRETA - tamanho 39</t>
  </si>
  <si>
    <t>EPI - CALCADO DE SEGURANCA TIPO BOTINA EM COURO E BIQUEIRA DE COMPOSITE, COR PRETA - tamanho 40</t>
  </si>
  <si>
    <t>EPI - CALCADO DE SEGURANCA TIPO BOTINA EM COURO E BIQUEIRA DE COMPOSITE, COR PRETA - tamanho 41</t>
  </si>
  <si>
    <t>EPI - CALCADO DE SEGURANCA TIPO BOTINA EM COURO E BIQUEIRA DE COMPOSITE, COR PRETA  - tamanho 42</t>
  </si>
  <si>
    <t>EPI - CALCADO DE SEGURANCA TIPO BOTINA EM COURO E BIQUEIRA DE COMPOSITE, COR PRETA - tamanho 43</t>
  </si>
  <si>
    <t>EPI - COLETE DE SINALIZAÇÃO REFLETIVO TIPO JAQUETA - tamanho M</t>
  </si>
  <si>
    <t>EPI - COLETE DE SINALIZAÇÃO REFLETIVO TIPO JAQUETA - tamanho G</t>
  </si>
  <si>
    <t>EPI - COLETE DE SINALIZAÇÃO REFLETIVO TIPO JAQUETA - tamanho XG</t>
  </si>
  <si>
    <t>EPI - COLETE DE SINALIZAÇÃO REFLETIVO TIPO JAQUETA - tamanho XXG</t>
  </si>
  <si>
    <t>EPI - OCULOS DE SEGURANCA CONTRA A CLARIDADE INTENSA</t>
  </si>
  <si>
    <t>EPI - OCULOS DE SEGURANCA CONTRA PARTICULAS EM SUSPENSAO</t>
  </si>
  <si>
    <t>EPI - PROTETOR AURICULAR TIPO CONCHA CONJUGADO</t>
  </si>
  <si>
    <t>EPI - PROTETOR SOLAR UVA E UVB FPS60 - EMBALAGEM 120 ML COM REPELENTE</t>
  </si>
  <si>
    <t xml:space="preserve">EPI - TOUCA ÁRABE - SUNSHADE
</t>
  </si>
  <si>
    <t>EPI - PALMILHA ANTIPERFURO PARA CALÇADO DE SEGURANÇA - tamanho 35</t>
  </si>
  <si>
    <t>EPI - PALMILHA ANTIPERFURO PARA CALÇADO DE SEGURANÇA - tamanho 36</t>
  </si>
  <si>
    <t>EPI - PALMILHA ANTIPERFURO PARA CALÇADO DE SEGURANÇA - tamanho 37</t>
  </si>
  <si>
    <t>EPI - PALMILHA ANTIPERFURO PARA CALÇADO DE SEGURANÇA - tamanho 38</t>
  </si>
  <si>
    <t>EPI - PALMILHA ANTIPERFURO PARA CALÇADO DE SEGURANÇA - tamanho 39</t>
  </si>
  <si>
    <t>EPI - PALMILHA ANTIPERFURO PARA CALÇADO DE SEGURANÇA - tamanho 40</t>
  </si>
  <si>
    <t>EPI - PALMILHA ANTIPERFURO PARA CALÇADO DE SEGURANÇA - tamanho 41</t>
  </si>
  <si>
    <t>EPI - PALMILHA ANTIPERFURO PARA CALÇADO DE SEGURANÇA - tamanho 42</t>
  </si>
  <si>
    <t>EPI - PALMILHA ANTIPERFURO PARA CALÇADO DE SEGURANÇA - tamanho 43</t>
  </si>
  <si>
    <t>EPI - PALMILHA ANTIPERFURO PARA CALÇADO DE SEGURANÇA - tamanho 45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</si>
  <si>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A SCGÁS é uma empresa de economia mista vinculada à Lei 13.303/16.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</si>
</sst>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Protection="1"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19" fillId="4" borderId="0" xfId="0" applyFont="1" applyFill="1" applyBorder="1" applyAlignment="1" applyProtection="1"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4" fontId="18" fillId="0" borderId="2" xfId="0" applyNumberFormat="1" applyFont="1" applyBorder="1" applyAlignment="1" applyProtection="1">
      <alignment horizontal="center" vertical="top" wrapText="1"/>
      <protection locked="0"/>
    </xf>
    <xf numFmtId="4" fontId="18" fillId="0" borderId="28" xfId="0" applyNumberFormat="1" applyFont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53" xfId="0" applyFont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113"/>
  <sheetViews>
    <sheetView showGridLines="0" tabSelected="1" view="pageBreakPreview" topLeftCell="A4" zoomScaleNormal="100" zoomScaleSheetLayoutView="100" workbookViewId="0">
      <selection activeCell="A39" sqref="A39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E1" s="140"/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87" t="s">
        <v>23</v>
      </c>
      <c r="J2" s="88" t="str">
        <f>A4</f>
        <v>185/2024</v>
      </c>
      <c r="K2" s="15"/>
    </row>
    <row r="3" spans="1:11" s="11" customFormat="1" ht="19.5" customHeight="1" x14ac:dyDescent="0.25">
      <c r="A3" s="157" t="s">
        <v>0</v>
      </c>
      <c r="B3" s="158"/>
      <c r="C3" s="162" t="s">
        <v>121</v>
      </c>
      <c r="D3" s="163"/>
      <c r="E3" s="163"/>
      <c r="F3" s="163"/>
      <c r="G3" s="164"/>
      <c r="H3" s="159" t="s">
        <v>122</v>
      </c>
      <c r="I3" s="159"/>
      <c r="J3" s="159"/>
      <c r="K3" s="158"/>
    </row>
    <row r="4" spans="1:11" ht="15.75" customHeight="1" thickBot="1" x14ac:dyDescent="0.3">
      <c r="A4" s="155" t="s">
        <v>134</v>
      </c>
      <c r="B4" s="156"/>
      <c r="C4" s="165">
        <v>45614</v>
      </c>
      <c r="D4" s="166"/>
      <c r="E4" s="166"/>
      <c r="F4" s="166"/>
      <c r="G4" s="167"/>
      <c r="H4" s="160">
        <v>45617</v>
      </c>
      <c r="I4" s="160"/>
      <c r="J4" s="160"/>
      <c r="K4" s="161"/>
    </row>
    <row r="5" spans="1:11" ht="22.5" customHeight="1" thickBot="1" x14ac:dyDescent="0.3">
      <c r="A5" s="112" t="s">
        <v>108</v>
      </c>
      <c r="B5" s="23"/>
      <c r="C5" s="59"/>
      <c r="D5" s="59"/>
      <c r="E5" s="59"/>
      <c r="F5" s="59"/>
      <c r="G5" s="59"/>
      <c r="H5" s="59"/>
      <c r="J5" s="134" t="s">
        <v>93</v>
      </c>
      <c r="K5" s="63"/>
    </row>
    <row r="6" spans="1:11" ht="15" customHeight="1" x14ac:dyDescent="0.25">
      <c r="A6" s="202" t="s">
        <v>1</v>
      </c>
      <c r="B6" s="204" t="s">
        <v>24</v>
      </c>
      <c r="C6" s="147" t="s">
        <v>94</v>
      </c>
      <c r="D6" s="149" t="s">
        <v>114</v>
      </c>
      <c r="E6" s="150"/>
      <c r="F6" s="150"/>
      <c r="G6" s="150"/>
      <c r="H6" s="151"/>
      <c r="I6" s="147" t="s">
        <v>129</v>
      </c>
      <c r="J6" s="186" t="s">
        <v>2</v>
      </c>
      <c r="K6" s="187"/>
    </row>
    <row r="7" spans="1:11" ht="32.25" customHeight="1" x14ac:dyDescent="0.25">
      <c r="A7" s="203"/>
      <c r="B7" s="205"/>
      <c r="C7" s="148"/>
      <c r="D7" s="152"/>
      <c r="E7" s="153"/>
      <c r="F7" s="153"/>
      <c r="G7" s="153"/>
      <c r="H7" s="154"/>
      <c r="I7" s="148"/>
      <c r="J7" s="62" t="s">
        <v>130</v>
      </c>
      <c r="K7" s="61" t="s">
        <v>3</v>
      </c>
    </row>
    <row r="8" spans="1:11" ht="45" customHeight="1" x14ac:dyDescent="0.25">
      <c r="A8" s="43">
        <v>1</v>
      </c>
      <c r="B8" s="132">
        <v>2</v>
      </c>
      <c r="C8" s="126" t="s">
        <v>94</v>
      </c>
      <c r="D8" s="174" t="s">
        <v>143</v>
      </c>
      <c r="E8" s="175"/>
      <c r="F8" s="175"/>
      <c r="G8" s="175"/>
      <c r="H8" s="176"/>
      <c r="I8" s="144" t="s">
        <v>137</v>
      </c>
      <c r="J8" s="68"/>
      <c r="K8" s="69"/>
    </row>
    <row r="9" spans="1:11" ht="45" customHeight="1" x14ac:dyDescent="0.25">
      <c r="A9" s="43">
        <v>2</v>
      </c>
      <c r="B9" s="132">
        <v>5</v>
      </c>
      <c r="C9" s="126" t="s">
        <v>94</v>
      </c>
      <c r="D9" s="174" t="s">
        <v>144</v>
      </c>
      <c r="E9" s="175"/>
      <c r="F9" s="175"/>
      <c r="G9" s="175"/>
      <c r="H9" s="176"/>
      <c r="I9" s="145"/>
      <c r="J9" s="70"/>
      <c r="K9" s="71"/>
    </row>
    <row r="10" spans="1:11" ht="45" customHeight="1" x14ac:dyDescent="0.25">
      <c r="A10" s="43">
        <v>3</v>
      </c>
      <c r="B10" s="132">
        <v>10</v>
      </c>
      <c r="C10" s="126" t="s">
        <v>94</v>
      </c>
      <c r="D10" s="177" t="s">
        <v>145</v>
      </c>
      <c r="E10" s="178"/>
      <c r="F10" s="178"/>
      <c r="G10" s="178"/>
      <c r="H10" s="179"/>
      <c r="I10" s="145"/>
      <c r="J10" s="72"/>
      <c r="K10" s="73"/>
    </row>
    <row r="11" spans="1:11" ht="45" customHeight="1" x14ac:dyDescent="0.25">
      <c r="A11" s="43">
        <v>4</v>
      </c>
      <c r="B11" s="132">
        <v>6</v>
      </c>
      <c r="C11" s="126" t="s">
        <v>94</v>
      </c>
      <c r="D11" s="177" t="s">
        <v>146</v>
      </c>
      <c r="E11" s="178"/>
      <c r="F11" s="178"/>
      <c r="G11" s="178"/>
      <c r="H11" s="179"/>
      <c r="I11" s="145"/>
      <c r="J11" s="72"/>
      <c r="K11" s="73"/>
    </row>
    <row r="12" spans="1:11" ht="45" customHeight="1" x14ac:dyDescent="0.25">
      <c r="A12" s="43">
        <v>5</v>
      </c>
      <c r="B12" s="133">
        <v>9</v>
      </c>
      <c r="C12" s="57" t="s">
        <v>94</v>
      </c>
      <c r="D12" s="191" t="s">
        <v>147</v>
      </c>
      <c r="E12" s="192"/>
      <c r="F12" s="192"/>
      <c r="G12" s="192"/>
      <c r="H12" s="193"/>
      <c r="I12" s="145"/>
      <c r="J12" s="72"/>
      <c r="K12" s="73"/>
    </row>
    <row r="13" spans="1:11" ht="45" customHeight="1" x14ac:dyDescent="0.25">
      <c r="A13" s="43">
        <v>6</v>
      </c>
      <c r="B13" s="133">
        <v>10</v>
      </c>
      <c r="C13" s="127" t="s">
        <v>94</v>
      </c>
      <c r="D13" s="191" t="s">
        <v>148</v>
      </c>
      <c r="E13" s="194"/>
      <c r="F13" s="194"/>
      <c r="G13" s="194"/>
      <c r="H13" s="195"/>
      <c r="I13" s="145"/>
      <c r="J13" s="72"/>
      <c r="K13" s="73"/>
    </row>
    <row r="14" spans="1:11" ht="45" customHeight="1" x14ac:dyDescent="0.25">
      <c r="A14" s="43">
        <v>7</v>
      </c>
      <c r="B14" s="133">
        <v>2</v>
      </c>
      <c r="C14" s="127" t="s">
        <v>94</v>
      </c>
      <c r="D14" s="191" t="s">
        <v>149</v>
      </c>
      <c r="E14" s="196"/>
      <c r="F14" s="196"/>
      <c r="G14" s="196"/>
      <c r="H14" s="197"/>
      <c r="I14" s="145"/>
      <c r="J14" s="72"/>
      <c r="K14" s="73"/>
    </row>
    <row r="15" spans="1:11" ht="45" customHeight="1" x14ac:dyDescent="0.25">
      <c r="A15" s="43">
        <v>8</v>
      </c>
      <c r="B15" s="133">
        <v>2</v>
      </c>
      <c r="C15" s="127" t="s">
        <v>94</v>
      </c>
      <c r="D15" s="191" t="s">
        <v>142</v>
      </c>
      <c r="E15" s="194"/>
      <c r="F15" s="194"/>
      <c r="G15" s="194"/>
      <c r="H15" s="195"/>
      <c r="I15" s="145"/>
      <c r="J15" s="72"/>
      <c r="K15" s="73"/>
    </row>
    <row r="16" spans="1:11" s="138" customFormat="1" ht="25.5" customHeight="1" x14ac:dyDescent="0.25">
      <c r="A16" s="43">
        <v>9</v>
      </c>
      <c r="B16" s="133">
        <v>20</v>
      </c>
      <c r="C16" s="127" t="s">
        <v>94</v>
      </c>
      <c r="D16" s="191" t="s">
        <v>138</v>
      </c>
      <c r="E16" s="194"/>
      <c r="F16" s="194"/>
      <c r="G16" s="194"/>
      <c r="H16" s="195"/>
      <c r="I16" s="145"/>
      <c r="J16" s="136"/>
      <c r="K16" s="137"/>
    </row>
    <row r="17" spans="1:11" ht="25.5" customHeight="1" x14ac:dyDescent="0.25">
      <c r="A17" s="43">
        <v>10</v>
      </c>
      <c r="B17" s="133">
        <v>35</v>
      </c>
      <c r="C17" s="127" t="s">
        <v>94</v>
      </c>
      <c r="D17" s="141" t="s">
        <v>139</v>
      </c>
      <c r="E17" s="142"/>
      <c r="F17" s="142"/>
      <c r="G17" s="142"/>
      <c r="H17" s="143"/>
      <c r="I17" s="145"/>
      <c r="J17" s="72"/>
      <c r="K17" s="73"/>
    </row>
    <row r="18" spans="1:11" ht="25.5" customHeight="1" x14ac:dyDescent="0.25">
      <c r="A18" s="64">
        <v>11</v>
      </c>
      <c r="B18" s="133">
        <v>30</v>
      </c>
      <c r="C18" s="57" t="s">
        <v>94</v>
      </c>
      <c r="D18" s="141" t="s">
        <v>140</v>
      </c>
      <c r="E18" s="142"/>
      <c r="F18" s="142"/>
      <c r="G18" s="142"/>
      <c r="H18" s="143"/>
      <c r="I18" s="145"/>
      <c r="J18" s="72"/>
      <c r="K18" s="73"/>
    </row>
    <row r="19" spans="1:11" ht="49.5" customHeight="1" x14ac:dyDescent="0.25">
      <c r="A19" s="64">
        <v>12</v>
      </c>
      <c r="B19" s="133">
        <v>20</v>
      </c>
      <c r="C19" s="57" t="s">
        <v>94</v>
      </c>
      <c r="D19" s="141" t="s">
        <v>141</v>
      </c>
      <c r="E19" s="142"/>
      <c r="F19" s="142"/>
      <c r="G19" s="142"/>
      <c r="H19" s="143"/>
      <c r="I19" s="145"/>
      <c r="J19" s="72"/>
      <c r="K19" s="73"/>
    </row>
    <row r="20" spans="1:11" ht="36" customHeight="1" x14ac:dyDescent="0.25">
      <c r="A20" s="65">
        <v>13</v>
      </c>
      <c r="B20" s="133">
        <v>5</v>
      </c>
      <c r="C20" s="57" t="s">
        <v>94</v>
      </c>
      <c r="D20" s="141" t="s">
        <v>150</v>
      </c>
      <c r="E20" s="142"/>
      <c r="F20" s="142"/>
      <c r="G20" s="142"/>
      <c r="H20" s="143"/>
      <c r="I20" s="145"/>
      <c r="J20" s="72"/>
      <c r="K20" s="73"/>
    </row>
    <row r="21" spans="1:11" ht="31.5" customHeight="1" x14ac:dyDescent="0.25">
      <c r="A21" s="65">
        <v>14</v>
      </c>
      <c r="B21" s="133">
        <v>5</v>
      </c>
      <c r="C21" s="57" t="s">
        <v>94</v>
      </c>
      <c r="D21" s="141" t="s">
        <v>151</v>
      </c>
      <c r="E21" s="142"/>
      <c r="F21" s="142"/>
      <c r="G21" s="142"/>
      <c r="H21" s="143"/>
      <c r="I21" s="145"/>
      <c r="J21" s="72"/>
      <c r="K21" s="73"/>
    </row>
    <row r="22" spans="1:11" ht="31.5" customHeight="1" x14ac:dyDescent="0.25">
      <c r="A22" s="139">
        <v>15</v>
      </c>
      <c r="B22" s="133">
        <v>5</v>
      </c>
      <c r="C22" s="57" t="s">
        <v>94</v>
      </c>
      <c r="D22" s="141" t="s">
        <v>152</v>
      </c>
      <c r="E22" s="142"/>
      <c r="F22" s="142"/>
      <c r="G22" s="142"/>
      <c r="H22" s="143"/>
      <c r="I22" s="145"/>
      <c r="J22" s="72"/>
      <c r="K22" s="73"/>
    </row>
    <row r="23" spans="1:11" ht="31.5" customHeight="1" x14ac:dyDescent="0.25">
      <c r="A23" s="139">
        <v>16</v>
      </c>
      <c r="B23" s="133">
        <v>5</v>
      </c>
      <c r="C23" s="57" t="s">
        <v>94</v>
      </c>
      <c r="D23" s="141" t="s">
        <v>153</v>
      </c>
      <c r="E23" s="142"/>
      <c r="F23" s="142"/>
      <c r="G23" s="142"/>
      <c r="H23" s="143"/>
      <c r="I23" s="145"/>
      <c r="J23" s="72"/>
      <c r="K23" s="73"/>
    </row>
    <row r="24" spans="1:11" ht="31.5" customHeight="1" x14ac:dyDescent="0.25">
      <c r="A24" s="139">
        <v>17</v>
      </c>
      <c r="B24" s="133">
        <v>24</v>
      </c>
      <c r="C24" s="57" t="s">
        <v>94</v>
      </c>
      <c r="D24" s="141" t="s">
        <v>154</v>
      </c>
      <c r="E24" s="142"/>
      <c r="F24" s="142"/>
      <c r="G24" s="142"/>
      <c r="H24" s="143"/>
      <c r="I24" s="145"/>
      <c r="J24" s="72"/>
      <c r="K24" s="73"/>
    </row>
    <row r="25" spans="1:11" ht="31.5" customHeight="1" x14ac:dyDescent="0.25">
      <c r="A25" s="139">
        <v>18</v>
      </c>
      <c r="B25" s="133">
        <v>24</v>
      </c>
      <c r="C25" s="57" t="s">
        <v>94</v>
      </c>
      <c r="D25" s="141" t="s">
        <v>155</v>
      </c>
      <c r="E25" s="142"/>
      <c r="F25" s="142"/>
      <c r="G25" s="142"/>
      <c r="H25" s="143"/>
      <c r="I25" s="145"/>
      <c r="J25" s="72"/>
      <c r="K25" s="73"/>
    </row>
    <row r="26" spans="1:11" ht="31.5" customHeight="1" x14ac:dyDescent="0.25">
      <c r="A26" s="139">
        <v>19</v>
      </c>
      <c r="B26" s="133">
        <v>50</v>
      </c>
      <c r="C26" s="57" t="s">
        <v>94</v>
      </c>
      <c r="D26" s="141" t="s">
        <v>157</v>
      </c>
      <c r="E26" s="142"/>
      <c r="F26" s="142"/>
      <c r="G26" s="142"/>
      <c r="H26" s="143"/>
      <c r="I26" s="145"/>
      <c r="J26" s="72"/>
      <c r="K26" s="73"/>
    </row>
    <row r="27" spans="1:11" ht="31.5" customHeight="1" x14ac:dyDescent="0.25">
      <c r="A27" s="139">
        <v>20</v>
      </c>
      <c r="B27" s="133">
        <v>15</v>
      </c>
      <c r="C27" s="57" t="s">
        <v>94</v>
      </c>
      <c r="D27" s="141" t="s">
        <v>156</v>
      </c>
      <c r="E27" s="142"/>
      <c r="F27" s="142"/>
      <c r="G27" s="142"/>
      <c r="H27" s="143"/>
      <c r="I27" s="145"/>
      <c r="J27" s="72"/>
      <c r="K27" s="73"/>
    </row>
    <row r="28" spans="1:11" ht="18" customHeight="1" x14ac:dyDescent="0.25">
      <c r="A28" s="139">
        <v>21</v>
      </c>
      <c r="B28" s="133">
        <v>6</v>
      </c>
      <c r="C28" s="57" t="s">
        <v>94</v>
      </c>
      <c r="D28" s="171" t="s">
        <v>158</v>
      </c>
      <c r="E28" s="172"/>
      <c r="F28" s="172"/>
      <c r="G28" s="172"/>
      <c r="H28" s="173"/>
      <c r="I28" s="145"/>
      <c r="J28" s="72"/>
      <c r="K28" s="73"/>
    </row>
    <row r="29" spans="1:11" ht="31.5" customHeight="1" x14ac:dyDescent="0.25">
      <c r="A29" s="139">
        <v>22</v>
      </c>
      <c r="B29" s="133">
        <v>1</v>
      </c>
      <c r="C29" s="57" t="s">
        <v>94</v>
      </c>
      <c r="D29" s="141" t="s">
        <v>159</v>
      </c>
      <c r="E29" s="142"/>
      <c r="F29" s="142"/>
      <c r="G29" s="142"/>
      <c r="H29" s="143"/>
      <c r="I29" s="145"/>
      <c r="J29" s="72"/>
      <c r="K29" s="73"/>
    </row>
    <row r="30" spans="1:11" ht="31.5" customHeight="1" x14ac:dyDescent="0.25">
      <c r="A30" s="139">
        <v>23</v>
      </c>
      <c r="B30" s="133">
        <v>3</v>
      </c>
      <c r="C30" s="57" t="s">
        <v>94</v>
      </c>
      <c r="D30" s="141" t="s">
        <v>160</v>
      </c>
      <c r="E30" s="142"/>
      <c r="F30" s="142"/>
      <c r="G30" s="142"/>
      <c r="H30" s="143"/>
      <c r="I30" s="145"/>
      <c r="J30" s="72"/>
      <c r="K30" s="73"/>
    </row>
    <row r="31" spans="1:11" ht="31.5" customHeight="1" x14ac:dyDescent="0.25">
      <c r="A31" s="139">
        <v>24</v>
      </c>
      <c r="B31" s="133">
        <v>3</v>
      </c>
      <c r="C31" s="57" t="s">
        <v>94</v>
      </c>
      <c r="D31" s="141" t="s">
        <v>161</v>
      </c>
      <c r="E31" s="142"/>
      <c r="F31" s="142"/>
      <c r="G31" s="142"/>
      <c r="H31" s="143"/>
      <c r="I31" s="145"/>
      <c r="J31" s="72"/>
      <c r="K31" s="73"/>
    </row>
    <row r="32" spans="1:11" ht="31.5" customHeight="1" x14ac:dyDescent="0.25">
      <c r="A32" s="139">
        <v>25</v>
      </c>
      <c r="B32" s="133">
        <v>4</v>
      </c>
      <c r="C32" s="57" t="s">
        <v>94</v>
      </c>
      <c r="D32" s="141" t="s">
        <v>162</v>
      </c>
      <c r="E32" s="142"/>
      <c r="F32" s="142"/>
      <c r="G32" s="142"/>
      <c r="H32" s="143"/>
      <c r="I32" s="145"/>
      <c r="J32" s="72"/>
      <c r="K32" s="73"/>
    </row>
    <row r="33" spans="1:18" ht="31.5" customHeight="1" x14ac:dyDescent="0.25">
      <c r="A33" s="139">
        <v>26</v>
      </c>
      <c r="B33" s="133">
        <v>6</v>
      </c>
      <c r="C33" s="57" t="s">
        <v>94</v>
      </c>
      <c r="D33" s="141" t="s">
        <v>163</v>
      </c>
      <c r="E33" s="142"/>
      <c r="F33" s="142"/>
      <c r="G33" s="142"/>
      <c r="H33" s="143"/>
      <c r="I33" s="145"/>
      <c r="J33" s="72"/>
      <c r="K33" s="73"/>
    </row>
    <row r="34" spans="1:18" ht="31.5" customHeight="1" x14ac:dyDescent="0.25">
      <c r="A34" s="139">
        <v>27</v>
      </c>
      <c r="B34" s="133">
        <v>7</v>
      </c>
      <c r="C34" s="57" t="s">
        <v>94</v>
      </c>
      <c r="D34" s="141" t="s">
        <v>164</v>
      </c>
      <c r="E34" s="142"/>
      <c r="F34" s="142"/>
      <c r="G34" s="142"/>
      <c r="H34" s="143"/>
      <c r="I34" s="145"/>
      <c r="J34" s="72"/>
      <c r="K34" s="73"/>
    </row>
    <row r="35" spans="1:18" ht="31.5" customHeight="1" x14ac:dyDescent="0.25">
      <c r="A35" s="139">
        <v>28</v>
      </c>
      <c r="B35" s="133">
        <v>6</v>
      </c>
      <c r="C35" s="57" t="s">
        <v>94</v>
      </c>
      <c r="D35" s="141" t="s">
        <v>165</v>
      </c>
      <c r="E35" s="142"/>
      <c r="F35" s="142"/>
      <c r="G35" s="142"/>
      <c r="H35" s="143"/>
      <c r="I35" s="145"/>
      <c r="J35" s="72"/>
      <c r="K35" s="73"/>
    </row>
    <row r="36" spans="1:18" ht="31.5" customHeight="1" x14ac:dyDescent="0.25">
      <c r="A36" s="139">
        <v>29</v>
      </c>
      <c r="B36" s="133">
        <v>9</v>
      </c>
      <c r="C36" s="57" t="s">
        <v>94</v>
      </c>
      <c r="D36" s="141" t="s">
        <v>166</v>
      </c>
      <c r="E36" s="142"/>
      <c r="F36" s="142"/>
      <c r="G36" s="142"/>
      <c r="H36" s="143"/>
      <c r="I36" s="145"/>
      <c r="J36" s="72"/>
      <c r="K36" s="73"/>
    </row>
    <row r="37" spans="1:18" ht="31.5" customHeight="1" x14ac:dyDescent="0.25">
      <c r="A37" s="139">
        <v>30</v>
      </c>
      <c r="B37" s="133">
        <v>6</v>
      </c>
      <c r="C37" s="57" t="s">
        <v>94</v>
      </c>
      <c r="D37" s="141" t="s">
        <v>167</v>
      </c>
      <c r="E37" s="142"/>
      <c r="F37" s="142"/>
      <c r="G37" s="142"/>
      <c r="H37" s="143"/>
      <c r="I37" s="145"/>
      <c r="J37" s="72"/>
      <c r="K37" s="73"/>
    </row>
    <row r="38" spans="1:18" ht="28.5" customHeight="1" thickBot="1" x14ac:dyDescent="0.3">
      <c r="A38" s="139">
        <v>31</v>
      </c>
      <c r="B38" s="133">
        <v>2</v>
      </c>
      <c r="C38" s="57" t="s">
        <v>94</v>
      </c>
      <c r="D38" s="141" t="s">
        <v>168</v>
      </c>
      <c r="E38" s="142"/>
      <c r="F38" s="142"/>
      <c r="G38" s="142"/>
      <c r="H38" s="143"/>
      <c r="I38" s="146"/>
      <c r="J38" s="72"/>
      <c r="K38" s="73"/>
    </row>
    <row r="39" spans="1:18" ht="15" customHeight="1" x14ac:dyDescent="0.25">
      <c r="A39" s="17"/>
      <c r="B39" s="25"/>
      <c r="C39" s="18"/>
      <c r="D39" s="18"/>
      <c r="E39" s="52"/>
      <c r="F39" s="86" t="s">
        <v>4</v>
      </c>
      <c r="G39" s="52"/>
      <c r="H39" s="18"/>
      <c r="I39" s="18"/>
      <c r="J39" s="26"/>
      <c r="K39" s="27"/>
    </row>
    <row r="40" spans="1:18" ht="15" customHeight="1" x14ac:dyDescent="0.25">
      <c r="A40" s="82" t="s">
        <v>100</v>
      </c>
      <c r="B40" s="83"/>
      <c r="C40" s="29" t="s">
        <v>26</v>
      </c>
      <c r="D40" s="83"/>
      <c r="E40" s="83"/>
      <c r="F40" s="83"/>
      <c r="G40" s="83"/>
      <c r="H40" s="128" t="s">
        <v>37</v>
      </c>
      <c r="I40" s="128"/>
      <c r="J40" s="83"/>
      <c r="K40" s="129"/>
    </row>
    <row r="41" spans="1:18" ht="15" customHeight="1" x14ac:dyDescent="0.25">
      <c r="A41" s="82" t="str">
        <f>IF(J5="Materiais:","Forma de entrega:","Forma de execução:")</f>
        <v>Forma de entrega:</v>
      </c>
      <c r="B41" s="83"/>
      <c r="C41" s="29" t="s">
        <v>30</v>
      </c>
      <c r="D41" s="130"/>
      <c r="E41" s="83"/>
      <c r="F41" s="84"/>
      <c r="G41" s="89"/>
      <c r="H41" s="198" t="str">
        <f>IF(J5="Materiais:","Frete: CIF","Forma de pagamento:")</f>
        <v>Frete: CIF</v>
      </c>
      <c r="I41" s="198"/>
      <c r="J41" s="29" t="s">
        <v>135</v>
      </c>
      <c r="K41" s="84"/>
    </row>
    <row r="42" spans="1:18" ht="15" customHeight="1" x14ac:dyDescent="0.25">
      <c r="A42" s="200" t="s">
        <v>111</v>
      </c>
      <c r="B42" s="201"/>
      <c r="C42" s="201"/>
      <c r="D42" s="199" t="s">
        <v>136</v>
      </c>
      <c r="E42" s="199"/>
      <c r="F42" s="199"/>
      <c r="G42" s="89"/>
      <c r="H42" s="90"/>
      <c r="I42" s="90"/>
      <c r="J42" s="83"/>
      <c r="K42" s="84"/>
    </row>
    <row r="43" spans="1:18" ht="15" customHeight="1" x14ac:dyDescent="0.25">
      <c r="A43" s="82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43" s="83"/>
      <c r="C43" s="83"/>
      <c r="D43" s="83"/>
      <c r="E43" s="83"/>
      <c r="F43" s="83"/>
      <c r="G43" s="83"/>
      <c r="H43" s="84"/>
      <c r="I43" s="83"/>
      <c r="J43" s="83"/>
      <c r="K43" s="129"/>
    </row>
    <row r="44" spans="1:18" ht="15" customHeight="1" x14ac:dyDescent="0.25">
      <c r="A44" s="82" t="s">
        <v>110</v>
      </c>
      <c r="B44" s="83"/>
      <c r="C44" s="131"/>
      <c r="D44" s="131"/>
      <c r="E44" s="131"/>
      <c r="F44" s="131"/>
      <c r="G44" s="83"/>
      <c r="H44" s="128" t="s">
        <v>127</v>
      </c>
      <c r="I44" s="128"/>
      <c r="J44" s="83"/>
      <c r="K44" s="129"/>
    </row>
    <row r="45" spans="1:18" ht="54.75" customHeight="1" thickBot="1" x14ac:dyDescent="0.3">
      <c r="A45" s="188" t="s">
        <v>32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90"/>
      <c r="O45" s="6" t="s">
        <v>106</v>
      </c>
    </row>
    <row r="46" spans="1:18" ht="86.25" customHeight="1" thickBot="1" x14ac:dyDescent="0.3">
      <c r="A46" s="168" t="s">
        <v>169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70"/>
      <c r="R46" s="84"/>
    </row>
    <row r="47" spans="1:18" ht="3" customHeight="1" thickBot="1" x14ac:dyDescent="0.3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2"/>
      <c r="R47" s="84"/>
    </row>
    <row r="48" spans="1:18" x14ac:dyDescent="0.25">
      <c r="A48" s="121"/>
      <c r="B48" s="122"/>
      <c r="C48" s="122"/>
      <c r="D48" s="122"/>
      <c r="E48" s="123"/>
      <c r="F48" s="124" t="s">
        <v>126</v>
      </c>
      <c r="G48" s="123"/>
      <c r="H48" s="122"/>
      <c r="I48" s="122"/>
      <c r="J48" s="122"/>
      <c r="K48" s="125"/>
    </row>
    <row r="49" spans="1:11" x14ac:dyDescent="0.25">
      <c r="A49" s="21" t="s">
        <v>5</v>
      </c>
      <c r="B49" s="15"/>
      <c r="C49" s="15"/>
      <c r="D49" s="15"/>
      <c r="E49" s="15"/>
      <c r="F49" s="15"/>
      <c r="G49" s="15"/>
      <c r="H49" s="15"/>
      <c r="I49" s="15"/>
      <c r="J49" s="15"/>
      <c r="K49" s="20"/>
    </row>
    <row r="50" spans="1:11" x14ac:dyDescent="0.25">
      <c r="A50" s="21" t="s">
        <v>6</v>
      </c>
      <c r="B50" s="15"/>
      <c r="C50" s="15"/>
      <c r="D50" s="15"/>
      <c r="E50" s="15"/>
      <c r="F50" s="15"/>
      <c r="G50" s="15" t="s">
        <v>7</v>
      </c>
      <c r="H50" s="15"/>
      <c r="I50" s="15"/>
      <c r="J50" s="15"/>
      <c r="K50" s="20"/>
    </row>
    <row r="51" spans="1:11" x14ac:dyDescent="0.25">
      <c r="A51" s="21" t="s">
        <v>8</v>
      </c>
      <c r="B51" s="15"/>
      <c r="C51" s="15"/>
      <c r="D51" s="15"/>
      <c r="E51" s="15"/>
      <c r="F51" s="15"/>
      <c r="G51" s="15" t="s">
        <v>9</v>
      </c>
      <c r="H51" s="15"/>
      <c r="I51" s="15"/>
      <c r="J51" s="15"/>
      <c r="K51" s="20"/>
    </row>
    <row r="52" spans="1:11" x14ac:dyDescent="0.25">
      <c r="A52" s="21" t="s">
        <v>10</v>
      </c>
      <c r="B52" s="15"/>
      <c r="C52" s="15"/>
      <c r="D52" s="15"/>
      <c r="E52" s="15"/>
      <c r="F52" s="15"/>
      <c r="G52" s="15" t="s">
        <v>11</v>
      </c>
      <c r="H52" s="15"/>
      <c r="I52" s="15" t="s">
        <v>12</v>
      </c>
      <c r="J52" s="15"/>
      <c r="K52" s="20"/>
    </row>
    <row r="53" spans="1:11" x14ac:dyDescent="0.25">
      <c r="A53" s="21" t="s">
        <v>13</v>
      </c>
      <c r="B53" s="15"/>
      <c r="C53" s="15"/>
      <c r="D53" s="15"/>
      <c r="E53" s="15"/>
      <c r="F53" s="15"/>
      <c r="G53" s="15" t="s">
        <v>14</v>
      </c>
      <c r="H53" s="15"/>
      <c r="I53" s="28" t="s">
        <v>15</v>
      </c>
      <c r="J53" s="15"/>
      <c r="K53" s="20"/>
    </row>
    <row r="54" spans="1:11" x14ac:dyDescent="0.25">
      <c r="A54" s="21" t="s">
        <v>16</v>
      </c>
      <c r="B54" s="15"/>
      <c r="C54" s="15"/>
      <c r="D54" s="15" t="s">
        <v>17</v>
      </c>
      <c r="E54" s="15"/>
      <c r="F54" s="15"/>
      <c r="G54" s="15" t="s">
        <v>18</v>
      </c>
      <c r="H54" s="15"/>
      <c r="I54" s="28" t="s">
        <v>19</v>
      </c>
      <c r="J54" s="15"/>
      <c r="K54" s="20"/>
    </row>
    <row r="55" spans="1:11" x14ac:dyDescent="0.25">
      <c r="A55" s="21" t="s">
        <v>33</v>
      </c>
      <c r="B55" s="15"/>
      <c r="C55" s="15"/>
      <c r="D55" s="15"/>
      <c r="E55" s="15"/>
      <c r="F55" s="15"/>
      <c r="G55" s="15"/>
      <c r="H55" s="15"/>
      <c r="I55" s="15"/>
      <c r="J55" s="15"/>
      <c r="K55" s="20"/>
    </row>
    <row r="56" spans="1:11" ht="15.75" thickBot="1" x14ac:dyDescent="0.3">
      <c r="A56" s="22" t="s">
        <v>20</v>
      </c>
      <c r="B56" s="23"/>
      <c r="C56" s="23"/>
      <c r="D56" s="23"/>
      <c r="E56" s="23"/>
      <c r="F56" s="23" t="s">
        <v>21</v>
      </c>
      <c r="G56" s="23"/>
      <c r="H56" s="23"/>
      <c r="I56" s="23"/>
      <c r="J56" s="23"/>
      <c r="K56" s="24"/>
    </row>
    <row r="57" spans="1:11" ht="15.75" x14ac:dyDescent="0.25">
      <c r="A57" s="105" t="s">
        <v>107</v>
      </c>
      <c r="B57" s="76"/>
      <c r="C57" s="76"/>
      <c r="D57" s="76"/>
      <c r="E57" s="76"/>
      <c r="F57" s="76"/>
      <c r="G57" s="76"/>
      <c r="H57" s="76"/>
      <c r="I57" s="98"/>
      <c r="J57" s="98"/>
      <c r="K57" s="99"/>
    </row>
    <row r="58" spans="1:11" s="11" customFormat="1" ht="15.75" x14ac:dyDescent="0.25">
      <c r="A58" s="135" t="s">
        <v>132</v>
      </c>
      <c r="B58" s="75"/>
      <c r="C58" s="75"/>
      <c r="D58" s="75"/>
      <c r="E58" s="74"/>
      <c r="F58" s="74"/>
      <c r="G58" s="74"/>
      <c r="H58" s="74"/>
      <c r="I58" s="74"/>
      <c r="J58" s="74"/>
      <c r="K58" s="106"/>
    </row>
    <row r="59" spans="1:11" s="11" customFormat="1" ht="16.5" customHeight="1" x14ac:dyDescent="0.25">
      <c r="A59" s="107" t="str">
        <f>IF(A58="Adézio Machado","adezio.machado@scgas.com.br",IF(A58="Karen Kunzler Graff","karen.graff@scgas.com.br",IF(A58="Giovani Della Rocca","giovani.rocca@scgas.com.br",IF(A58="Geovanna Castro Aguiar Alves da Silva","geovanna.silva@scgas.com.br",IF(A58="Roberta Fiamoncini da Silva","roberta.silva@scgas.com.br",IF(A58="Tirza Torres Pereira","tirza.pereira@scgas.com.br",IF(A58="Luciana Cristina da Silva","luciana.silva@scgas.com.br",IF(A58="Valdete Aparecida Andrett","valdete.andrett@scgas.com.br",IF(A58="Thiago Alves","thiago.alves@scgas.com.br","")))))))))</f>
        <v>geovanna.silva@scgas.com.br</v>
      </c>
      <c r="B59" s="108"/>
      <c r="C59" s="108"/>
      <c r="D59" s="108"/>
      <c r="E59" s="74"/>
      <c r="F59" s="74"/>
      <c r="G59" s="74"/>
      <c r="H59" s="74"/>
      <c r="I59" s="74"/>
      <c r="J59" s="74"/>
      <c r="K59" s="106"/>
    </row>
    <row r="60" spans="1:11" s="11" customFormat="1" ht="16.5" thickBot="1" x14ac:dyDescent="0.3">
      <c r="A60" s="109" t="s">
        <v>101</v>
      </c>
      <c r="B60" s="110"/>
      <c r="C60" s="110"/>
      <c r="D60" s="110"/>
      <c r="E60" s="103"/>
      <c r="F60" s="103"/>
      <c r="G60" s="103"/>
      <c r="H60" s="103"/>
      <c r="I60" s="103"/>
      <c r="J60" s="103"/>
      <c r="K60" s="111"/>
    </row>
    <row r="61" spans="1:11" ht="77.25" customHeight="1" thickBot="1" x14ac:dyDescent="0.3">
      <c r="A61" s="183" t="s">
        <v>113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5"/>
    </row>
    <row r="99" spans="1:17" s="39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39" t="s">
        <v>91</v>
      </c>
    </row>
    <row r="100" spans="1:17" s="39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39" t="s">
        <v>92</v>
      </c>
    </row>
    <row r="101" spans="1:17" s="39" customFormat="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</row>
    <row r="102" spans="1:17" s="40" customFormat="1" x14ac:dyDescent="0.25">
      <c r="A102" s="39" t="e">
        <f>CONCATENATE(C102,K102)</f>
        <v>#REF!</v>
      </c>
      <c r="B102" s="39" t="e">
        <f>A103&amp;"\"</f>
        <v>#REF!</v>
      </c>
      <c r="C102" s="39" t="e">
        <f>"V:\Gerhs\SUPRIMENTOS\LICITAÇÕES E CONTRATOS\"&amp;#REF!&amp;"\COTAÇÕES DE COMPRAS"&amp;"\"</f>
        <v>#REF!</v>
      </c>
      <c r="D102" s="39"/>
      <c r="E102" s="39"/>
      <c r="F102" s="39"/>
      <c r="G102" s="39"/>
      <c r="H102" s="39"/>
      <c r="I102" s="39"/>
      <c r="J102" s="39"/>
      <c r="K102" s="39" t="e">
        <f>#REF!&amp;" - "&amp;LEFT($D$8,30)&amp;"-"</f>
        <v>#REF!</v>
      </c>
      <c r="M102" s="48"/>
      <c r="N102" s="48"/>
      <c r="O102" s="48"/>
      <c r="P102" s="48"/>
      <c r="Q102" s="48"/>
    </row>
    <row r="103" spans="1:17" s="40" customFormat="1" x14ac:dyDescent="0.25">
      <c r="A103" s="39" t="e">
        <f>CONCATENATE($C$102,$K$102,L99)</f>
        <v>#REF!</v>
      </c>
      <c r="B103" s="39" t="e">
        <f>#REF!&amp;"_"&amp;#REF!&amp;".xlsm"</f>
        <v>#REF!</v>
      </c>
      <c r="C103" s="39"/>
      <c r="D103" s="39"/>
      <c r="E103" s="39"/>
      <c r="F103" s="39"/>
      <c r="G103" s="39"/>
      <c r="H103" s="39"/>
      <c r="I103" s="39"/>
      <c r="J103" s="39"/>
      <c r="K103" s="39"/>
      <c r="M103" s="48"/>
      <c r="N103" s="48"/>
      <c r="O103" s="48"/>
      <c r="P103" s="48"/>
      <c r="Q103" s="48"/>
    </row>
    <row r="104" spans="1:17" s="40" customFormat="1" x14ac:dyDescent="0.25">
      <c r="A104" s="39" t="e">
        <f>CONCATENATE($C$102,$K$102,L100)</f>
        <v>#REF!</v>
      </c>
      <c r="B104" s="39" t="e">
        <f>#REF!&amp;"_Cotação_"&amp;#REF!&amp;".pdf"</f>
        <v>#REF!</v>
      </c>
      <c r="C104" s="39"/>
      <c r="D104" s="39"/>
      <c r="E104" s="39"/>
      <c r="F104" s="39"/>
      <c r="G104" s="39"/>
      <c r="H104" s="39"/>
      <c r="I104" s="39"/>
      <c r="J104" s="39"/>
      <c r="K104" s="39"/>
      <c r="M104" s="48"/>
      <c r="N104" s="48"/>
      <c r="O104" s="48"/>
      <c r="P104" s="48"/>
      <c r="Q104" s="48"/>
    </row>
    <row r="105" spans="1:17" s="40" customFormat="1" x14ac:dyDescent="0.25">
      <c r="B105" s="39" t="e">
        <f>#REF!&amp;"_Comparativo_"&amp;#REF!&amp;".pdf"</f>
        <v>#REF!</v>
      </c>
      <c r="M105" s="48"/>
      <c r="N105" s="48"/>
      <c r="O105" s="48"/>
      <c r="P105" s="48"/>
      <c r="Q105" s="48"/>
    </row>
    <row r="106" spans="1:17" s="40" customFormat="1" x14ac:dyDescent="0.25">
      <c r="B106" s="39" t="e">
        <f>#REF!&amp;"_Resultado_"&amp;#REF!&amp;".pdf"</f>
        <v>#REF!</v>
      </c>
      <c r="M106" s="48"/>
      <c r="N106" s="48"/>
      <c r="O106" s="48"/>
      <c r="P106" s="48"/>
      <c r="Q106" s="48"/>
    </row>
    <row r="107" spans="1:17" s="40" customFormat="1" x14ac:dyDescent="0.25">
      <c r="B107" s="39" t="e">
        <f>"V:\Gerhs\SUPRIMENTOS\LICITAÇÕES E CONTRATOS\"&amp;#REF!&amp;"\COTAÇÕES DE COMPRAS\000 - COTAÇÕES ME-EPP\" &amp; "Formulário de Cotação - ME-EPP2.xlsm"</f>
        <v>#REF!</v>
      </c>
      <c r="M107" s="48"/>
      <c r="N107" s="48"/>
      <c r="O107" s="48"/>
      <c r="P107" s="48"/>
      <c r="Q107" s="48"/>
    </row>
    <row r="108" spans="1:17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8"/>
      <c r="N108" s="48"/>
      <c r="O108" s="48"/>
      <c r="P108" s="48"/>
      <c r="Q108" s="48"/>
    </row>
    <row r="109" spans="1:17" ht="15.75" x14ac:dyDescent="0.25">
      <c r="A109" s="40"/>
      <c r="B109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185/2024. 
Aguardaremos retorno até 21/11/2024.
Favor nos enviar a proposta em papel timbrado de sua empresa, NÃO UTILIZAR A LOGOMARCA DA SCGÁS. 
 Atenciosamente, 
 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8"/>
      <c r="N109" s="48"/>
      <c r="O109" s="48"/>
      <c r="P109" s="48"/>
      <c r="Q109" s="48"/>
    </row>
    <row r="110" spans="1:17" x14ac:dyDescent="0.25">
      <c r="A110" s="40"/>
      <c r="B110" s="42" t="str">
        <f>"Prezados Srs.,  
Segue em resultado da solicitação de cotação nº "&amp;A4&amp;",  encerrada em "&amp;TEXT(H4,"dd/mm/aaaa")&amp;".
 Atenciosamente, 
 "
&amp;A58&amp;" 
"
&amp;"Fone: 48 3229-1200"</f>
        <v>Prezados Srs.,  
Segue em resultado da solicitação de cotação nº 185/2024,  encerrada em 21/11/2024.
 Atenciosamente, 
 Geovanna Castro Aguiar Alves da Silva 
Fone: 48 3229-1200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8"/>
      <c r="N110" s="48"/>
      <c r="O110" s="48"/>
      <c r="P110" s="48"/>
      <c r="Q110" s="48"/>
    </row>
    <row r="111" spans="1:17" ht="15.75" x14ac:dyDescent="0.25">
      <c r="A111" s="48"/>
      <c r="B111" s="49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</row>
    <row r="112" spans="1:17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</row>
    <row r="113" spans="1:17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</row>
  </sheetData>
  <dataConsolidate/>
  <mergeCells count="51">
    <mergeCell ref="A47:K47"/>
    <mergeCell ref="A61:K61"/>
    <mergeCell ref="J6:K6"/>
    <mergeCell ref="A45:K45"/>
    <mergeCell ref="D17:H17"/>
    <mergeCell ref="D12:H12"/>
    <mergeCell ref="D13:H13"/>
    <mergeCell ref="D16:H16"/>
    <mergeCell ref="D14:H14"/>
    <mergeCell ref="D15:H15"/>
    <mergeCell ref="H41:I41"/>
    <mergeCell ref="D42:F42"/>
    <mergeCell ref="A42:C42"/>
    <mergeCell ref="I6:I7"/>
    <mergeCell ref="A6:A7"/>
    <mergeCell ref="B6:B7"/>
    <mergeCell ref="A46:K46"/>
    <mergeCell ref="D21:H21"/>
    <mergeCell ref="D28:H28"/>
    <mergeCell ref="D8:H8"/>
    <mergeCell ref="D10:H10"/>
    <mergeCell ref="D18:H18"/>
    <mergeCell ref="D19:H19"/>
    <mergeCell ref="D20:H20"/>
    <mergeCell ref="D9:H9"/>
    <mergeCell ref="D11:H11"/>
    <mergeCell ref="D22:H22"/>
    <mergeCell ref="D23:H23"/>
    <mergeCell ref="D24:H24"/>
    <mergeCell ref="C6:C7"/>
    <mergeCell ref="D6:H7"/>
    <mergeCell ref="A4:B4"/>
    <mergeCell ref="A3:B3"/>
    <mergeCell ref="H3:K3"/>
    <mergeCell ref="H4:K4"/>
    <mergeCell ref="C3:G3"/>
    <mergeCell ref="C4:G4"/>
    <mergeCell ref="I8:I38"/>
    <mergeCell ref="D25:H25"/>
    <mergeCell ref="D26:H26"/>
    <mergeCell ref="D27:H27"/>
    <mergeCell ref="D29:H29"/>
    <mergeCell ref="D30:H30"/>
    <mergeCell ref="D38:H38"/>
    <mergeCell ref="D31:H31"/>
    <mergeCell ref="D32:H32"/>
    <mergeCell ref="D33:H33"/>
    <mergeCell ref="D34:H34"/>
    <mergeCell ref="D35:H35"/>
    <mergeCell ref="D36:H36"/>
    <mergeCell ref="D37:H3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4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C40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C41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A58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J41:J42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A45:K45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M21" sqref="M21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185/2024</v>
      </c>
      <c r="K2" s="8"/>
    </row>
    <row r="3" spans="1:11" ht="16.5" thickTop="1" thickBot="1" x14ac:dyDescent="0.3"/>
    <row r="4" spans="1:11" s="11" customFormat="1" ht="15.75" customHeight="1" x14ac:dyDescent="0.25">
      <c r="A4" s="255" t="s">
        <v>0</v>
      </c>
      <c r="B4" s="256"/>
      <c r="C4" s="259" t="s">
        <v>115</v>
      </c>
      <c r="D4" s="259"/>
      <c r="E4" s="259"/>
      <c r="F4" s="259"/>
      <c r="G4" s="255" t="s">
        <v>122</v>
      </c>
      <c r="H4" s="261"/>
      <c r="I4" s="261"/>
      <c r="J4" s="261"/>
      <c r="K4" s="256"/>
    </row>
    <row r="5" spans="1:11" ht="15.75" thickBot="1" x14ac:dyDescent="0.3">
      <c r="A5" s="257" t="str">
        <f>J2</f>
        <v>185/2024</v>
      </c>
      <c r="B5" s="258"/>
      <c r="C5" s="260">
        <f>Cotação!C4</f>
        <v>45614</v>
      </c>
      <c r="D5" s="260"/>
      <c r="E5" s="260"/>
      <c r="F5" s="260"/>
      <c r="G5" s="262">
        <f>Cotação!H4</f>
        <v>45617</v>
      </c>
      <c r="H5" s="260"/>
      <c r="I5" s="260"/>
      <c r="J5" s="260"/>
      <c r="K5" s="263"/>
    </row>
    <row r="6" spans="1:11" x14ac:dyDescent="0.25">
      <c r="A6" s="245" t="s">
        <v>112</v>
      </c>
      <c r="B6" s="246"/>
      <c r="C6" s="246"/>
      <c r="D6" s="246"/>
      <c r="E6" s="246"/>
      <c r="F6" s="246"/>
      <c r="G6" s="246"/>
      <c r="H6" s="246"/>
      <c r="I6" s="246"/>
      <c r="J6" s="246"/>
      <c r="K6" s="247"/>
    </row>
    <row r="7" spans="1:11" ht="15.75" thickBot="1" x14ac:dyDescent="0.3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50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20" t="s">
        <v>95</v>
      </c>
      <c r="K8" s="56" t="s">
        <v>53</v>
      </c>
    </row>
    <row r="9" spans="1:11" x14ac:dyDescent="0.25">
      <c r="A9" s="45" t="s">
        <v>47</v>
      </c>
      <c r="B9" s="252"/>
      <c r="C9" s="253"/>
      <c r="D9" s="253"/>
      <c r="E9" s="253"/>
      <c r="F9" s="253"/>
      <c r="G9" s="253"/>
      <c r="H9" s="253"/>
      <c r="I9" s="254"/>
      <c r="J9" s="91"/>
      <c r="K9" s="92" t="s">
        <v>29</v>
      </c>
    </row>
    <row r="10" spans="1:11" x14ac:dyDescent="0.25">
      <c r="A10" s="46" t="s">
        <v>50</v>
      </c>
      <c r="B10" s="244"/>
      <c r="C10" s="244"/>
      <c r="D10" s="244"/>
      <c r="E10" s="244"/>
      <c r="F10" s="244"/>
      <c r="G10" s="244"/>
      <c r="H10" s="244"/>
      <c r="I10" s="244"/>
      <c r="J10" s="60"/>
      <c r="K10" s="93" t="s">
        <v>29</v>
      </c>
    </row>
    <row r="11" spans="1:11" x14ac:dyDescent="0.25">
      <c r="A11" s="46" t="s">
        <v>51</v>
      </c>
      <c r="B11" s="244"/>
      <c r="C11" s="244"/>
      <c r="D11" s="244"/>
      <c r="E11" s="244"/>
      <c r="F11" s="244"/>
      <c r="G11" s="244"/>
      <c r="H11" s="244"/>
      <c r="I11" s="244"/>
      <c r="J11" s="60"/>
      <c r="K11" s="93" t="s">
        <v>29</v>
      </c>
    </row>
    <row r="12" spans="1:11" x14ac:dyDescent="0.25">
      <c r="A12" s="46" t="s">
        <v>52</v>
      </c>
      <c r="B12" s="244"/>
      <c r="C12" s="244"/>
      <c r="D12" s="244"/>
      <c r="E12" s="244"/>
      <c r="F12" s="244"/>
      <c r="G12" s="244"/>
      <c r="H12" s="244"/>
      <c r="I12" s="244"/>
      <c r="J12" s="60"/>
      <c r="K12" s="93" t="s">
        <v>29</v>
      </c>
    </row>
    <row r="13" spans="1:11" x14ac:dyDescent="0.25">
      <c r="A13" s="46" t="s">
        <v>83</v>
      </c>
      <c r="B13" s="244"/>
      <c r="C13" s="244"/>
      <c r="D13" s="244"/>
      <c r="E13" s="244"/>
      <c r="F13" s="244"/>
      <c r="G13" s="244"/>
      <c r="H13" s="244"/>
      <c r="I13" s="244"/>
      <c r="J13" s="60"/>
      <c r="K13" s="93" t="s">
        <v>29</v>
      </c>
    </row>
    <row r="14" spans="1:11" ht="15.75" thickBot="1" x14ac:dyDescent="0.3">
      <c r="A14" s="47" t="s">
        <v>84</v>
      </c>
      <c r="B14" s="251"/>
      <c r="C14" s="251"/>
      <c r="D14" s="251"/>
      <c r="E14" s="251"/>
      <c r="F14" s="251"/>
      <c r="G14" s="251"/>
      <c r="H14" s="251"/>
      <c r="I14" s="251"/>
      <c r="J14" s="94"/>
      <c r="K14" s="95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18" t="s">
        <v>1</v>
      </c>
      <c r="B17" s="220" t="s">
        <v>24</v>
      </c>
      <c r="C17" s="228" t="s">
        <v>25</v>
      </c>
      <c r="D17" s="226" t="s">
        <v>47</v>
      </c>
      <c r="E17" s="227"/>
      <c r="F17" s="222" t="s">
        <v>50</v>
      </c>
      <c r="G17" s="223"/>
      <c r="H17" s="222" t="s">
        <v>51</v>
      </c>
      <c r="I17" s="223"/>
      <c r="J17" s="224" t="s">
        <v>52</v>
      </c>
      <c r="K17" s="225"/>
    </row>
    <row r="18" spans="1:11" x14ac:dyDescent="0.25">
      <c r="A18" s="219"/>
      <c r="B18" s="221"/>
      <c r="C18" s="220"/>
      <c r="D18" s="113" t="s">
        <v>48</v>
      </c>
      <c r="E18" s="113" t="s">
        <v>49</v>
      </c>
      <c r="F18" s="113" t="s">
        <v>48</v>
      </c>
      <c r="G18" s="113" t="s">
        <v>49</v>
      </c>
      <c r="H18" s="113" t="s">
        <v>48</v>
      </c>
      <c r="I18" s="113" t="s">
        <v>49</v>
      </c>
      <c r="J18" s="114" t="s">
        <v>48</v>
      </c>
      <c r="K18" s="115" t="s">
        <v>49</v>
      </c>
    </row>
    <row r="19" spans="1:11" x14ac:dyDescent="0.25">
      <c r="A19" s="32" t="s">
        <v>38</v>
      </c>
      <c r="B19" s="66">
        <f>IF(Cotação!B8="","",Cotação!B8)</f>
        <v>2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66">
        <f>IF(Cotação!B9="","",Cotação!B9)</f>
        <v>5</v>
      </c>
      <c r="C20" s="33" t="str">
        <f>IF(Cotação!C9="","",Cotação!C9)</f>
        <v>Unid.</v>
      </c>
      <c r="D20" s="44"/>
      <c r="E20" s="44">
        <f t="shared" ref="E20:E33" si="0">IF(B20="","",(IF($K$9="SC",D20*B20,(D20*B20)*1)))</f>
        <v>0</v>
      </c>
      <c r="F20" s="44"/>
      <c r="G20" s="44">
        <f t="shared" ref="G20:G33" si="1">IF(B20="","",IF($K$10="SC",F20*B20,(F20*B20)*1))</f>
        <v>0</v>
      </c>
      <c r="H20" s="44"/>
      <c r="I20" s="44">
        <f t="shared" ref="I20:I33" si="2">IF(B20="","",IF($K$11="SC",H20*B20,(H20*B20)*1))</f>
        <v>0</v>
      </c>
      <c r="J20" s="50"/>
      <c r="K20" s="51">
        <f t="shared" ref="K20:K33" si="3">IF(B20="","",IF($K$12="SC",J20*B20,(J20*B20)*1))</f>
        <v>0</v>
      </c>
    </row>
    <row r="21" spans="1:11" x14ac:dyDescent="0.25">
      <c r="A21" s="32" t="s">
        <v>43</v>
      </c>
      <c r="B21" s="66">
        <f>IF(Cotação!B10="","",Cotação!B10)</f>
        <v>10</v>
      </c>
      <c r="C21" s="33" t="str">
        <f>IF(Cotação!C10="","",Cotação!C10)</f>
        <v>Unid.</v>
      </c>
      <c r="D21" s="44"/>
      <c r="E21" s="44">
        <f t="shared" si="0"/>
        <v>0</v>
      </c>
      <c r="F21" s="44"/>
      <c r="G21" s="44">
        <f t="shared" si="1"/>
        <v>0</v>
      </c>
      <c r="H21" s="44"/>
      <c r="I21" s="44">
        <f t="shared" si="2"/>
        <v>0</v>
      </c>
      <c r="J21" s="50"/>
      <c r="K21" s="51">
        <f t="shared" si="3"/>
        <v>0</v>
      </c>
    </row>
    <row r="22" spans="1:11" x14ac:dyDescent="0.25">
      <c r="A22" s="32" t="s">
        <v>44</v>
      </c>
      <c r="B22" s="66">
        <f>IF(Cotação!B11="","",Cotação!B11)</f>
        <v>6</v>
      </c>
      <c r="C22" s="33" t="str">
        <f>IF(Cotação!C11="","",Cotação!C11)</f>
        <v>Unid.</v>
      </c>
      <c r="D22" s="44"/>
      <c r="E22" s="44">
        <f t="shared" si="0"/>
        <v>0</v>
      </c>
      <c r="F22" s="44"/>
      <c r="G22" s="44">
        <f t="shared" si="1"/>
        <v>0</v>
      </c>
      <c r="H22" s="44"/>
      <c r="I22" s="44">
        <f t="shared" si="2"/>
        <v>0</v>
      </c>
      <c r="J22" s="50"/>
      <c r="K22" s="51">
        <f t="shared" si="3"/>
        <v>0</v>
      </c>
    </row>
    <row r="23" spans="1:11" x14ac:dyDescent="0.25">
      <c r="A23" s="32" t="s">
        <v>40</v>
      </c>
      <c r="B23" s="66">
        <f>IF(Cotação!B12="","",Cotação!B12)</f>
        <v>9</v>
      </c>
      <c r="C23" s="33" t="str">
        <f>IF(Cotação!C12="","",Cotação!C12)</f>
        <v>Unid.</v>
      </c>
      <c r="D23" s="44"/>
      <c r="E23" s="44">
        <f t="shared" si="0"/>
        <v>0</v>
      </c>
      <c r="F23" s="44"/>
      <c r="G23" s="44">
        <f t="shared" si="1"/>
        <v>0</v>
      </c>
      <c r="H23" s="44"/>
      <c r="I23" s="44">
        <f t="shared" si="2"/>
        <v>0</v>
      </c>
      <c r="J23" s="50"/>
      <c r="K23" s="51">
        <f t="shared" si="3"/>
        <v>0</v>
      </c>
    </row>
    <row r="24" spans="1:11" x14ac:dyDescent="0.25">
      <c r="A24" s="32" t="s">
        <v>41</v>
      </c>
      <c r="B24" s="66">
        <f>IF(Cotação!B13="","",Cotação!B13)</f>
        <v>10</v>
      </c>
      <c r="C24" s="33" t="str">
        <f>IF(Cotação!C13="","",Cotação!C13)</f>
        <v>Unid.</v>
      </c>
      <c r="D24" s="44"/>
      <c r="E24" s="44">
        <f t="shared" si="0"/>
        <v>0</v>
      </c>
      <c r="F24" s="44"/>
      <c r="G24" s="44">
        <f t="shared" si="1"/>
        <v>0</v>
      </c>
      <c r="H24" s="44"/>
      <c r="I24" s="44">
        <f t="shared" si="2"/>
        <v>0</v>
      </c>
      <c r="J24" s="50"/>
      <c r="K24" s="51">
        <f t="shared" si="3"/>
        <v>0</v>
      </c>
    </row>
    <row r="25" spans="1:11" x14ac:dyDescent="0.25">
      <c r="A25" s="32" t="s">
        <v>45</v>
      </c>
      <c r="B25" s="66">
        <f>IF(Cotação!B14="","",Cotação!B14)</f>
        <v>2</v>
      </c>
      <c r="C25" s="33" t="str">
        <f>IF(Cotação!C14="","",Cotação!C14)</f>
        <v>Unid.</v>
      </c>
      <c r="D25" s="44"/>
      <c r="E25" s="44">
        <f t="shared" si="0"/>
        <v>0</v>
      </c>
      <c r="F25" s="44"/>
      <c r="G25" s="44">
        <f t="shared" si="1"/>
        <v>0</v>
      </c>
      <c r="H25" s="44"/>
      <c r="I25" s="44">
        <f t="shared" si="2"/>
        <v>0</v>
      </c>
      <c r="J25" s="50"/>
      <c r="K25" s="51">
        <f t="shared" si="3"/>
        <v>0</v>
      </c>
    </row>
    <row r="26" spans="1:11" x14ac:dyDescent="0.25">
      <c r="A26" s="32" t="s">
        <v>46</v>
      </c>
      <c r="B26" s="66">
        <f>IF(Cotação!B15="","",Cotação!B15)</f>
        <v>2</v>
      </c>
      <c r="C26" s="33" t="str">
        <f>IF(Cotação!C15="","",Cotação!C15)</f>
        <v>Unid.</v>
      </c>
      <c r="D26" s="44"/>
      <c r="E26" s="44">
        <f t="shared" si="0"/>
        <v>0</v>
      </c>
      <c r="F26" s="44"/>
      <c r="G26" s="44">
        <f t="shared" si="1"/>
        <v>0</v>
      </c>
      <c r="H26" s="44"/>
      <c r="I26" s="44">
        <f t="shared" si="2"/>
        <v>0</v>
      </c>
      <c r="J26" s="50"/>
      <c r="K26" s="51">
        <f t="shared" si="3"/>
        <v>0</v>
      </c>
    </row>
    <row r="27" spans="1:11" x14ac:dyDescent="0.25">
      <c r="A27" s="32">
        <v>9</v>
      </c>
      <c r="B27" s="66">
        <f>IF(Cotação!B16="","",Cotação!B16)</f>
        <v>20</v>
      </c>
      <c r="C27" s="33" t="str">
        <f>IF(Cotação!C16="","",Cotação!C16)</f>
        <v>Unid.</v>
      </c>
      <c r="D27" s="44"/>
      <c r="E27" s="44">
        <f t="shared" si="0"/>
        <v>0</v>
      </c>
      <c r="F27" s="44"/>
      <c r="G27" s="44">
        <f t="shared" si="1"/>
        <v>0</v>
      </c>
      <c r="H27" s="44"/>
      <c r="I27" s="44">
        <f t="shared" si="2"/>
        <v>0</v>
      </c>
      <c r="J27" s="50"/>
      <c r="K27" s="51">
        <f t="shared" si="3"/>
        <v>0</v>
      </c>
    </row>
    <row r="28" spans="1:11" x14ac:dyDescent="0.25">
      <c r="A28" s="32">
        <v>10</v>
      </c>
      <c r="B28" s="66">
        <f>IF(Cotação!B17="","",Cotação!B17)</f>
        <v>35</v>
      </c>
      <c r="C28" s="33" t="str">
        <f>IF(Cotação!C17="","",Cotação!C17)</f>
        <v>Unid.</v>
      </c>
      <c r="D28" s="44"/>
      <c r="E28" s="44">
        <f t="shared" si="0"/>
        <v>0</v>
      </c>
      <c r="F28" s="44"/>
      <c r="G28" s="44">
        <f t="shared" si="1"/>
        <v>0</v>
      </c>
      <c r="H28" s="44"/>
      <c r="I28" s="44">
        <f t="shared" si="2"/>
        <v>0</v>
      </c>
      <c r="J28" s="50"/>
      <c r="K28" s="51">
        <f t="shared" si="3"/>
        <v>0</v>
      </c>
    </row>
    <row r="29" spans="1:11" x14ac:dyDescent="0.25">
      <c r="A29" s="32">
        <v>11</v>
      </c>
      <c r="B29" s="66">
        <f>IF(Cotação!B18="","",Cotação!B18)</f>
        <v>30</v>
      </c>
      <c r="C29" s="33" t="str">
        <f>IF(Cotação!C18="","",Cotação!C18)</f>
        <v>Unid.</v>
      </c>
      <c r="D29" s="44"/>
      <c r="E29" s="44">
        <f t="shared" si="0"/>
        <v>0</v>
      </c>
      <c r="F29" s="44"/>
      <c r="G29" s="44">
        <f t="shared" si="1"/>
        <v>0</v>
      </c>
      <c r="H29" s="44"/>
      <c r="I29" s="44">
        <f t="shared" si="2"/>
        <v>0</v>
      </c>
      <c r="J29" s="50"/>
      <c r="K29" s="51">
        <f t="shared" si="3"/>
        <v>0</v>
      </c>
    </row>
    <row r="30" spans="1:11" x14ac:dyDescent="0.25">
      <c r="A30" s="32">
        <v>12</v>
      </c>
      <c r="B30" s="66">
        <f>IF(Cotação!B19="","",Cotação!B19)</f>
        <v>20</v>
      </c>
      <c r="C30" s="33" t="str">
        <f>IF(Cotação!C19="","",Cotação!C19)</f>
        <v>Unid.</v>
      </c>
      <c r="D30" s="44"/>
      <c r="E30" s="44">
        <f t="shared" si="0"/>
        <v>0</v>
      </c>
      <c r="F30" s="44"/>
      <c r="G30" s="44">
        <f t="shared" si="1"/>
        <v>0</v>
      </c>
      <c r="H30" s="44"/>
      <c r="I30" s="44">
        <f t="shared" si="2"/>
        <v>0</v>
      </c>
      <c r="J30" s="44"/>
      <c r="K30" s="51">
        <f t="shared" si="3"/>
        <v>0</v>
      </c>
    </row>
    <row r="31" spans="1:11" x14ac:dyDescent="0.25">
      <c r="A31" s="32">
        <v>13</v>
      </c>
      <c r="B31" s="66">
        <f>IF(Cotação!B20="","",Cotação!B20)</f>
        <v>5</v>
      </c>
      <c r="C31" s="33" t="str">
        <f>IF(Cotação!C20="","",Cotação!C20)</f>
        <v>Unid.</v>
      </c>
      <c r="D31" s="44"/>
      <c r="E31" s="44">
        <f t="shared" si="0"/>
        <v>0</v>
      </c>
      <c r="F31" s="44"/>
      <c r="G31" s="44">
        <f t="shared" si="1"/>
        <v>0</v>
      </c>
      <c r="H31" s="44"/>
      <c r="I31" s="44">
        <f t="shared" si="2"/>
        <v>0</v>
      </c>
      <c r="J31" s="44"/>
      <c r="K31" s="51">
        <f t="shared" si="3"/>
        <v>0</v>
      </c>
    </row>
    <row r="32" spans="1:11" x14ac:dyDescent="0.25">
      <c r="A32" s="32">
        <v>14</v>
      </c>
      <c r="B32" s="66">
        <f>IF(Cotação!B21="","",Cotação!B21)</f>
        <v>5</v>
      </c>
      <c r="C32" s="33" t="str">
        <f>IF(Cotação!C21="","",Cotação!C21)</f>
        <v>Unid.</v>
      </c>
      <c r="D32" s="44"/>
      <c r="E32" s="44">
        <f t="shared" si="0"/>
        <v>0</v>
      </c>
      <c r="F32" s="44"/>
      <c r="G32" s="44">
        <f t="shared" si="1"/>
        <v>0</v>
      </c>
      <c r="H32" s="44"/>
      <c r="I32" s="44">
        <f t="shared" si="2"/>
        <v>0</v>
      </c>
      <c r="J32" s="44"/>
      <c r="K32" s="51">
        <f t="shared" si="3"/>
        <v>0</v>
      </c>
    </row>
    <row r="33" spans="1:12" ht="15.75" thickBot="1" x14ac:dyDescent="0.3">
      <c r="A33" s="32">
        <v>15</v>
      </c>
      <c r="B33" s="66">
        <f>IF(Cotação!B38="","",Cotação!B38)</f>
        <v>2</v>
      </c>
      <c r="C33" s="33" t="str">
        <f>IF(Cotação!C38="","",Cotação!C38)</f>
        <v>Unid.</v>
      </c>
      <c r="D33" s="58"/>
      <c r="E33" s="44">
        <f t="shared" si="0"/>
        <v>0</v>
      </c>
      <c r="F33" s="44"/>
      <c r="G33" s="44">
        <f t="shared" si="1"/>
        <v>0</v>
      </c>
      <c r="H33" s="44"/>
      <c r="I33" s="44">
        <f t="shared" si="2"/>
        <v>0</v>
      </c>
      <c r="J33" s="44"/>
      <c r="K33" s="51">
        <f t="shared" si="3"/>
        <v>0</v>
      </c>
    </row>
    <row r="34" spans="1:12" ht="15.75" thickBot="1" x14ac:dyDescent="0.3">
      <c r="A34" s="104"/>
      <c r="B34" s="34"/>
      <c r="D34" s="116" t="s">
        <v>3</v>
      </c>
      <c r="E34" s="117" t="str">
        <f>IF(B9="","",SUM(E19:E33))</f>
        <v/>
      </c>
      <c r="F34" s="118" t="s">
        <v>3</v>
      </c>
      <c r="G34" s="117" t="str">
        <f>IF(B10="","",SUM(G19:G33))</f>
        <v/>
      </c>
      <c r="H34" s="118" t="s">
        <v>3</v>
      </c>
      <c r="I34" s="117" t="str">
        <f>IF(B11="","",SUM(I19:I33))</f>
        <v/>
      </c>
      <c r="J34" s="118" t="s">
        <v>3</v>
      </c>
      <c r="K34" s="119" t="str">
        <f>IF(B12="","",SUM(K19:K33))</f>
        <v/>
      </c>
    </row>
    <row r="35" spans="1:12" ht="63" customHeight="1" x14ac:dyDescent="0.25">
      <c r="A35" s="215" t="s">
        <v>123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2" ht="67.5" customHeight="1" thickBot="1" x14ac:dyDescent="0.3">
      <c r="A36" s="241" t="s">
        <v>109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09" t="s">
        <v>29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2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2" ht="30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2" ht="12" customHeight="1" thickBot="1" x14ac:dyDescent="0.3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1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35" t="s">
        <v>29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2" x14ac:dyDescent="0.25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2" x14ac:dyDescent="0.25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37"/>
    </row>
    <row r="46" spans="1:12" ht="3.75" customHeight="1" thickBot="1" x14ac:dyDescent="0.3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7"/>
    </row>
    <row r="47" spans="1:12" ht="15.75" hidden="1" thickBot="1" x14ac:dyDescent="0.3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7"/>
    </row>
    <row r="48" spans="1:12" ht="15.75" hidden="1" thickBot="1" x14ac:dyDescent="0.3">
      <c r="A48" s="235"/>
      <c r="B48" s="236"/>
      <c r="C48" s="236"/>
      <c r="D48" s="236"/>
      <c r="E48" s="236"/>
      <c r="F48" s="236"/>
      <c r="G48" s="236"/>
      <c r="H48" s="236"/>
      <c r="I48" s="236"/>
      <c r="J48" s="236"/>
      <c r="K48" s="237"/>
    </row>
    <row r="49" spans="1:11" ht="15.75" hidden="1" thickBot="1" x14ac:dyDescent="0.3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6.5" customHeight="1" x14ac:dyDescent="0.25">
      <c r="A50" s="229" t="s">
        <v>120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1"/>
    </row>
    <row r="51" spans="1:11" ht="16.5" customHeight="1" thickBot="1" x14ac:dyDescent="0.3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4"/>
    </row>
    <row r="52" spans="1:11" ht="38.25" customHeight="1" thickBot="1" x14ac:dyDescent="0.3">
      <c r="A52" s="206" t="s">
        <v>125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x14ac:dyDescent="0.25">
      <c r="A53" s="96" t="s">
        <v>22</v>
      </c>
      <c r="B53" s="97"/>
      <c r="C53" s="98"/>
      <c r="D53" s="98"/>
      <c r="E53" s="98"/>
      <c r="F53" s="98"/>
      <c r="G53" s="98"/>
      <c r="H53" s="98"/>
      <c r="I53" s="98"/>
      <c r="J53" s="98"/>
      <c r="K53" s="99"/>
    </row>
    <row r="54" spans="1:11" x14ac:dyDescent="0.25">
      <c r="A54" s="100" t="str">
        <f>Cotação!A58</f>
        <v>Geovanna Castro Aguiar Alves da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1" t="str">
        <f>Cotação!A59</f>
        <v>geovanna.silva@scgas.com.br</v>
      </c>
      <c r="B55" s="74"/>
      <c r="C55" s="74"/>
      <c r="D55" s="74"/>
      <c r="E55" s="74"/>
      <c r="F55" s="15"/>
      <c r="G55" s="15"/>
      <c r="H55" s="15"/>
      <c r="I55" s="15"/>
      <c r="J55" s="15"/>
      <c r="K55" s="20"/>
    </row>
    <row r="56" spans="1:11" ht="15.75" thickBot="1" x14ac:dyDescent="0.3">
      <c r="A56" s="102" t="s">
        <v>34</v>
      </c>
      <c r="B56" s="103"/>
      <c r="C56" s="103"/>
      <c r="D56" s="103"/>
      <c r="E56" s="103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185/2024</v>
      </c>
      <c r="K2" s="8"/>
    </row>
    <row r="3" spans="1:11" ht="16.5" thickTop="1" thickBot="1" x14ac:dyDescent="0.3"/>
    <row r="4" spans="1:11" s="11" customFormat="1" x14ac:dyDescent="0.25">
      <c r="A4" s="255" t="s">
        <v>0</v>
      </c>
      <c r="B4" s="256"/>
      <c r="C4" s="261" t="s">
        <v>119</v>
      </c>
      <c r="D4" s="261"/>
      <c r="E4" s="261"/>
      <c r="F4" s="261"/>
      <c r="G4" s="255" t="s">
        <v>122</v>
      </c>
      <c r="H4" s="261"/>
      <c r="I4" s="261"/>
      <c r="J4" s="261"/>
      <c r="K4" s="256"/>
    </row>
    <row r="5" spans="1:11" ht="15.75" thickBot="1" x14ac:dyDescent="0.3">
      <c r="A5" s="257" t="str">
        <f>J2</f>
        <v>185/2024</v>
      </c>
      <c r="B5" s="258"/>
      <c r="C5" s="260">
        <f>Cotação!C4</f>
        <v>45614</v>
      </c>
      <c r="D5" s="260"/>
      <c r="E5" s="260"/>
      <c r="F5" s="260"/>
      <c r="G5" s="262">
        <f>Cotação!H4</f>
        <v>45617</v>
      </c>
      <c r="H5" s="260"/>
      <c r="I5" s="260"/>
      <c r="J5" s="260"/>
      <c r="K5" s="263"/>
    </row>
    <row r="6" spans="1:11" x14ac:dyDescent="0.25">
      <c r="E6" s="11" t="s">
        <v>82</v>
      </c>
    </row>
    <row r="7" spans="1:11" x14ac:dyDescent="0.25">
      <c r="A7" s="6" t="s">
        <v>124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75" t="s">
        <v>1</v>
      </c>
      <c r="B9" s="266" t="s">
        <v>24</v>
      </c>
      <c r="C9" s="266" t="s">
        <v>25</v>
      </c>
      <c r="D9" s="277" t="s">
        <v>114</v>
      </c>
      <c r="E9" s="278"/>
      <c r="F9" s="278"/>
      <c r="G9" s="278"/>
      <c r="H9" s="279"/>
      <c r="I9" s="266" t="s">
        <v>105</v>
      </c>
      <c r="J9" s="268" t="s">
        <v>2</v>
      </c>
      <c r="K9" s="269"/>
    </row>
    <row r="10" spans="1:11" x14ac:dyDescent="0.25">
      <c r="A10" s="276"/>
      <c r="B10" s="267"/>
      <c r="C10" s="267"/>
      <c r="D10" s="280"/>
      <c r="E10" s="281"/>
      <c r="F10" s="281"/>
      <c r="G10" s="281"/>
      <c r="H10" s="282"/>
      <c r="I10" s="267"/>
      <c r="J10" s="270" t="s">
        <v>85</v>
      </c>
      <c r="K10" s="271"/>
    </row>
    <row r="11" spans="1:11" x14ac:dyDescent="0.25">
      <c r="A11" s="43">
        <v>1</v>
      </c>
      <c r="B11" s="67">
        <f>IF(Cotação!B8="","",Cotação!B8)</f>
        <v>2</v>
      </c>
      <c r="C11" s="60" t="str">
        <f>IF(Cotação!C8="","",Cotação!C8)</f>
        <v>Unid.</v>
      </c>
      <c r="D11" s="272" t="str">
        <f>IF(Cotação!D8="","",Cotação!D8)</f>
        <v>EPI - CALCADO DE SEGURANCA TIPO BOTINA EM COURO E BIQUEIRA DE COMPOSITE, COR PRETA - tamanho 37</v>
      </c>
      <c r="E11" s="273"/>
      <c r="F11" s="273"/>
      <c r="G11" s="273"/>
      <c r="H11" s="274"/>
      <c r="I11" s="57"/>
      <c r="J11" s="264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65"/>
    </row>
    <row r="12" spans="1:11" x14ac:dyDescent="0.25">
      <c r="A12" s="12">
        <v>2</v>
      </c>
      <c r="B12" s="67">
        <f>IF(Cotação!B9="","",Cotação!B9)</f>
        <v>5</v>
      </c>
      <c r="C12" s="60" t="str">
        <f>IF(Cotação!C9="","",Cotação!C9)</f>
        <v>Unid.</v>
      </c>
      <c r="D12" s="272" t="str">
        <f>IF(Cotação!D9="","",Cotação!D9)</f>
        <v>EPI - CALCADO DE SEGURANCA TIPO BOTINA EM COURO E BIQUEIRA DE COMPOSITE, COR PRETA - tamanho 38</v>
      </c>
      <c r="E12" s="273"/>
      <c r="F12" s="273"/>
      <c r="G12" s="273"/>
      <c r="H12" s="274"/>
      <c r="I12" s="13"/>
      <c r="J12" s="264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65"/>
    </row>
    <row r="13" spans="1:11" x14ac:dyDescent="0.25">
      <c r="A13" s="12">
        <v>3</v>
      </c>
      <c r="B13" s="67">
        <f>IF(Cotação!B10="","",Cotação!B10)</f>
        <v>10</v>
      </c>
      <c r="C13" s="60" t="str">
        <f>IF(Cotação!C10="","",Cotação!C10)</f>
        <v>Unid.</v>
      </c>
      <c r="D13" s="272" t="str">
        <f>IF(Cotação!D10="","",Cotação!D10)</f>
        <v>EPI - CALCADO DE SEGURANCA TIPO BOTINA EM COURO E BIQUEIRA DE COMPOSITE, COR PRETA - tamanho 39</v>
      </c>
      <c r="E13" s="273"/>
      <c r="F13" s="273"/>
      <c r="G13" s="273"/>
      <c r="H13" s="274"/>
      <c r="I13" s="13"/>
      <c r="J13" s="264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65"/>
    </row>
    <row r="14" spans="1:11" x14ac:dyDescent="0.25">
      <c r="A14" s="12">
        <v>4</v>
      </c>
      <c r="B14" s="67">
        <f>IF(Cotação!B11="","",Cotação!B11)</f>
        <v>6</v>
      </c>
      <c r="C14" s="60" t="str">
        <f>IF(Cotação!C11="","",Cotação!C11)</f>
        <v>Unid.</v>
      </c>
      <c r="D14" s="272" t="str">
        <f>IF(Cotação!D11="","",Cotação!D11)</f>
        <v>EPI - CALCADO DE SEGURANCA TIPO BOTINA EM COURO E BIQUEIRA DE COMPOSITE, COR PRETA - tamanho 40</v>
      </c>
      <c r="E14" s="273"/>
      <c r="F14" s="273"/>
      <c r="G14" s="273"/>
      <c r="H14" s="274"/>
      <c r="I14" s="13"/>
      <c r="J14" s="264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65"/>
    </row>
    <row r="15" spans="1:11" x14ac:dyDescent="0.25">
      <c r="A15" s="12">
        <v>5</v>
      </c>
      <c r="B15" s="67">
        <f>IF(Cotação!B12="","",Cotação!B12)</f>
        <v>9</v>
      </c>
      <c r="C15" s="60" t="str">
        <f>IF(Cotação!C12="","",Cotação!C12)</f>
        <v>Unid.</v>
      </c>
      <c r="D15" s="272" t="str">
        <f>IF(Cotação!D12="","",Cotação!D12)</f>
        <v>EPI - CALCADO DE SEGURANCA TIPO BOTINA EM COURO E BIQUEIRA DE COMPOSITE, COR PRETA - tamanho 41</v>
      </c>
      <c r="E15" s="273"/>
      <c r="F15" s="273"/>
      <c r="G15" s="273"/>
      <c r="H15" s="274"/>
      <c r="I15" s="13"/>
      <c r="J15" s="264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65"/>
    </row>
    <row r="16" spans="1:11" x14ac:dyDescent="0.25">
      <c r="A16" s="12">
        <v>6</v>
      </c>
      <c r="B16" s="67">
        <f>IF(Cotação!B13="","",Cotação!B13)</f>
        <v>10</v>
      </c>
      <c r="C16" s="60" t="str">
        <f>IF(Cotação!C13="","",Cotação!C13)</f>
        <v>Unid.</v>
      </c>
      <c r="D16" s="272" t="str">
        <f>IF(Cotação!D13="","",Cotação!D13)</f>
        <v>EPI - CALCADO DE SEGURANCA TIPO BOTINA EM COURO E BIQUEIRA DE COMPOSITE, COR PRETA  - tamanho 42</v>
      </c>
      <c r="E16" s="273"/>
      <c r="F16" s="273"/>
      <c r="G16" s="273"/>
      <c r="H16" s="274"/>
      <c r="I16" s="13"/>
      <c r="J16" s="264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65"/>
    </row>
    <row r="17" spans="1:11" x14ac:dyDescent="0.25">
      <c r="A17" s="12">
        <v>7</v>
      </c>
      <c r="B17" s="67">
        <f>IF(Cotação!B14="","",Cotação!B14)</f>
        <v>2</v>
      </c>
      <c r="C17" s="60" t="str">
        <f>IF(Cotação!C14="","",Cotação!C14)</f>
        <v>Unid.</v>
      </c>
      <c r="D17" s="272" t="str">
        <f>IF(Cotação!D14="","",Cotação!D14)</f>
        <v>EPI - CALCADO DE SEGURANCA TIPO BOTINA EM COURO E BIQUEIRA DE COMPOSITE, COR PRETA - tamanho 43</v>
      </c>
      <c r="E17" s="273"/>
      <c r="F17" s="273"/>
      <c r="G17" s="273"/>
      <c r="H17" s="274"/>
      <c r="I17" s="13"/>
      <c r="J17" s="264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65"/>
    </row>
    <row r="18" spans="1:11" x14ac:dyDescent="0.25">
      <c r="A18" s="12">
        <v>8</v>
      </c>
      <c r="B18" s="67">
        <f>IF(Cotação!B15="","",Cotação!B15)</f>
        <v>2</v>
      </c>
      <c r="C18" s="60" t="str">
        <f>IF(Cotação!C15="","",Cotação!C15)</f>
        <v>Unid.</v>
      </c>
      <c r="D18" s="272" t="str">
        <f>IF(Cotação!D15="","",Cotação!D15)</f>
        <v>EPI - CALCADO DE SEGURANCA TIPO BOTINA EM COURO E BIQUEIRA DE COMPOSITE, COR PRETA - tamanho 44</v>
      </c>
      <c r="E18" s="273"/>
      <c r="F18" s="273"/>
      <c r="G18" s="273"/>
      <c r="H18" s="274"/>
      <c r="I18" s="13"/>
      <c r="J18" s="264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65"/>
    </row>
    <row r="19" spans="1:11" x14ac:dyDescent="0.25">
      <c r="A19" s="12">
        <v>9</v>
      </c>
      <c r="B19" s="67">
        <f>IF(Cotação!B16="","",Cotação!B16)</f>
        <v>20</v>
      </c>
      <c r="C19" s="60" t="str">
        <f>IF(Cotação!C16="","",Cotação!C16)</f>
        <v>Unid.</v>
      </c>
      <c r="D19" s="272" t="str">
        <f>IF(Cotação!D16="","",Cotação!D16)</f>
        <v>APOIO ERGONÔMICO PARA OS PÉS</v>
      </c>
      <c r="E19" s="273"/>
      <c r="F19" s="273"/>
      <c r="G19" s="273"/>
      <c r="H19" s="274"/>
      <c r="I19" s="13"/>
      <c r="J19" s="264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65"/>
    </row>
    <row r="20" spans="1:11" x14ac:dyDescent="0.25">
      <c r="A20" s="12">
        <v>10</v>
      </c>
      <c r="B20" s="67">
        <f>IF(Cotação!B17="","",Cotação!B17)</f>
        <v>35</v>
      </c>
      <c r="C20" s="60" t="str">
        <f>IF(Cotação!C17="","",Cotação!C17)</f>
        <v>Unid.</v>
      </c>
      <c r="D20" s="272" t="str">
        <f>IF(Cotação!D17="","",Cotação!D17)</f>
        <v>APOIO EM GEL PRETO PARA TECLADO - KEY PAD</v>
      </c>
      <c r="E20" s="273"/>
      <c r="F20" s="273"/>
      <c r="G20" s="273"/>
      <c r="H20" s="274"/>
      <c r="I20" s="13"/>
      <c r="J20" s="264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65"/>
    </row>
    <row r="21" spans="1:11" x14ac:dyDescent="0.25">
      <c r="A21" s="12">
        <v>11</v>
      </c>
      <c r="B21" s="67">
        <f>IF(Cotação!B18="","",Cotação!B18)</f>
        <v>30</v>
      </c>
      <c r="C21" s="60" t="str">
        <f>IF(Cotação!C18="","",Cotação!C18)</f>
        <v>Unid.</v>
      </c>
      <c r="D21" s="272" t="str">
        <f>IF(Cotação!D18="","",Cotação!D18)</f>
        <v>APOIO DE PUNHO PRETO EM GEL - MOUSE PAD</v>
      </c>
      <c r="E21" s="273"/>
      <c r="F21" s="273"/>
      <c r="G21" s="273"/>
      <c r="H21" s="274"/>
      <c r="I21" s="13"/>
      <c r="J21" s="264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65"/>
    </row>
    <row r="22" spans="1:11" x14ac:dyDescent="0.25">
      <c r="A22" s="12">
        <v>12</v>
      </c>
      <c r="B22" s="67">
        <f>IF(Cotação!B19="","",Cotação!B19)</f>
        <v>20</v>
      </c>
      <c r="C22" s="60" t="str">
        <f>IF(Cotação!C19="","",Cotação!C19)</f>
        <v>Unid.</v>
      </c>
      <c r="D22" s="272" t="str">
        <f>IF(Cotação!D19="","",Cotação!D19)</f>
        <v>EPI - CAPACETE DE SEGURANCA TIPO BONE DE ABA FRONTAL, COR BRANCA EM POLIETILENO DE ALTA DENSIDADE</v>
      </c>
      <c r="E22" s="273"/>
      <c r="F22" s="273"/>
      <c r="G22" s="273"/>
      <c r="H22" s="274"/>
      <c r="I22" s="13"/>
      <c r="J22" s="264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65"/>
    </row>
    <row r="23" spans="1:11" x14ac:dyDescent="0.25">
      <c r="A23" s="12">
        <v>13</v>
      </c>
      <c r="B23" s="67">
        <f>IF(Cotação!B20="","",Cotação!B20)</f>
        <v>5</v>
      </c>
      <c r="C23" s="60" t="str">
        <f>IF(Cotação!C20="","",Cotação!C20)</f>
        <v>Unid.</v>
      </c>
      <c r="D23" s="272" t="str">
        <f>IF(Cotação!D20="","",Cotação!D20)</f>
        <v>EPI - COLETE DE SINALIZAÇÃO REFLETIVO TIPO JAQUETA - tamanho M</v>
      </c>
      <c r="E23" s="273"/>
      <c r="F23" s="273"/>
      <c r="G23" s="273"/>
      <c r="H23" s="274"/>
      <c r="I23" s="13"/>
      <c r="J23" s="264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65"/>
    </row>
    <row r="24" spans="1:11" x14ac:dyDescent="0.25">
      <c r="A24" s="12">
        <v>14</v>
      </c>
      <c r="B24" s="67">
        <f>IF(Cotação!B21="","",Cotação!B21)</f>
        <v>5</v>
      </c>
      <c r="C24" s="60" t="str">
        <f>IF(Cotação!C21="","",Cotação!C21)</f>
        <v>Unid.</v>
      </c>
      <c r="D24" s="272" t="str">
        <f>IF(Cotação!D21="","",Cotação!D21)</f>
        <v>EPI - COLETE DE SINALIZAÇÃO REFLETIVO TIPO JAQUETA - tamanho G</v>
      </c>
      <c r="E24" s="273"/>
      <c r="F24" s="273"/>
      <c r="G24" s="273"/>
      <c r="H24" s="274"/>
      <c r="I24" s="13"/>
      <c r="J24" s="264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65"/>
    </row>
    <row r="25" spans="1:11" x14ac:dyDescent="0.25">
      <c r="A25" s="12">
        <v>15</v>
      </c>
      <c r="B25" s="67">
        <f>IF(Cotação!B38="","",Cotação!B38)</f>
        <v>2</v>
      </c>
      <c r="C25" s="60" t="str">
        <f>IF(Cotação!C38="","",Cotação!C38)</f>
        <v>Unid.</v>
      </c>
      <c r="D25" s="272" t="str">
        <f>IF(Cotação!D38="","",Cotação!D38)</f>
        <v>EPI - PALMILHA ANTIPERFURO PARA CALÇADO DE SEGURANÇA - tamanho 45</v>
      </c>
      <c r="E25" s="273"/>
      <c r="F25" s="273"/>
      <c r="G25" s="273"/>
      <c r="H25" s="274"/>
      <c r="I25" s="13"/>
      <c r="J25" s="264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65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77" t="str">
        <f>Cotação!A58</f>
        <v>Geovanna Castro Aguiar Alves da Silva</v>
      </c>
      <c r="B29" s="77"/>
      <c r="C29" s="77"/>
      <c r="D29" s="77"/>
      <c r="E29" s="77"/>
    </row>
    <row r="30" spans="1:11" ht="15.75" x14ac:dyDescent="0.25">
      <c r="A30" s="78" t="str">
        <f>Cotação!A59</f>
        <v>geovanna.silva@scgas.com.br</v>
      </c>
      <c r="B30" s="77"/>
      <c r="C30" s="77"/>
      <c r="D30" s="77"/>
      <c r="E30" s="77"/>
    </row>
    <row r="31" spans="1:11" ht="15" customHeight="1" x14ac:dyDescent="0.25">
      <c r="A31" s="77" t="s">
        <v>34</v>
      </c>
      <c r="B31" s="77"/>
      <c r="C31" s="77"/>
      <c r="D31" s="77"/>
      <c r="E31" s="77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5" t="s">
        <v>128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85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131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2018-09-19T11:16:17Z</cp:lastPrinted>
  <dcterms:created xsi:type="dcterms:W3CDTF">2012-07-27T16:56:19Z</dcterms:created>
  <dcterms:modified xsi:type="dcterms:W3CDTF">2024-11-18T18:36:41Z</dcterms:modified>
</cp:coreProperties>
</file>